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4" yWindow="300" windowWidth="15480" windowHeight="11208" activeTab="0"/>
  </bookViews>
  <sheets>
    <sheet name="收支餘絀" sheetId="1" r:id="rId1"/>
    <sheet name="餘絀撥補" sheetId="2" r:id="rId2"/>
    <sheet name="現金流量" sheetId="3" r:id="rId3"/>
    <sheet name="收繳給付" sheetId="4" r:id="rId4"/>
    <sheet name="投資業務收入明細表" sheetId="5" r:id="rId5"/>
    <sheet name="存款利息收入明細表" sheetId="6" r:id="rId6"/>
    <sheet name="滯納金" sheetId="7" r:id="rId7"/>
    <sheet name="支出明細表" sheetId="8" r:id="rId8"/>
    <sheet name="預計平衡表-資產" sheetId="9" r:id="rId9"/>
    <sheet name="預計平衡表-負債" sheetId="10" r:id="rId10"/>
    <sheet name="運用概況預計" sheetId="11" r:id="rId11"/>
    <sheet name="投資業務成本-手續費費用分析表" sheetId="12" r:id="rId12"/>
    <sheet name="委託經營逕扣費用分析表" sheetId="13" r:id="rId13"/>
  </sheets>
  <externalReferences>
    <externalReference r:id="rId16"/>
    <externalReference r:id="rId17"/>
  </externalReferences>
  <definedNames>
    <definedName name="__123Graph_E" localSheetId="8" hidden="1">'[1]5運用概況'!#REF!</definedName>
    <definedName name="__123Graph_E" hidden="1">'[1]5運用概況'!#REF!</definedName>
    <definedName name="_xlnm.Print_Area" localSheetId="2">'現金流量'!$A$1:$C$35</definedName>
    <definedName name="_xlnm.Print_Area" localSheetId="9">'預計平衡表-負債'!$F$1:$J$42</definedName>
    <definedName name="_xlnm.Print_Area" localSheetId="8">'預計平衡表-資產'!$A$1:$E$54</definedName>
    <definedName name="T5_">#N/A</definedName>
    <definedName name="TI">#REF!</definedName>
    <definedName name="TT">#N/A</definedName>
    <definedName name="預" localSheetId="8" hidden="1">'[2]5運用概況'!#REF!</definedName>
    <definedName name="預" hidden="1">'[2]5運用概況'!#REF!</definedName>
  </definedNames>
  <calcPr fullCalcOnLoad="1"/>
</workbook>
</file>

<file path=xl/comments9.xml><?xml version="1.0" encoding="utf-8"?>
<comments xmlns="http://schemas.openxmlformats.org/spreadsheetml/2006/main">
  <authors>
    <author>User</author>
  </authors>
  <commentList>
    <comment ref="B11" authorId="0">
      <text>
        <r>
          <rPr>
            <sz val="9"/>
            <rFont val="新細明體"/>
            <family val="1"/>
          </rPr>
          <t>支存、活存及3個月內到期之定期存款</t>
        </r>
      </text>
    </comment>
    <comment ref="B25" authorId="0">
      <text>
        <r>
          <rPr>
            <sz val="9"/>
            <rFont val="新細明體"/>
            <family val="1"/>
          </rPr>
          <t xml:space="preserve">定期存款3個月以上1年內到其部分+附賣回有價證券投資
</t>
        </r>
      </text>
    </comment>
    <comment ref="B42" authorId="0">
      <text>
        <r>
          <rPr>
            <b/>
            <sz val="9"/>
            <rFont val="新細明體"/>
            <family val="1"/>
          </rPr>
          <t>定期存款1年以上到其部分</t>
        </r>
      </text>
    </comment>
  </commentList>
</comments>
</file>

<file path=xl/sharedStrings.xml><?xml version="1.0" encoding="utf-8"?>
<sst xmlns="http://schemas.openxmlformats.org/spreadsheetml/2006/main" count="420" uniqueCount="326">
  <si>
    <r>
      <t>依本條例第</t>
    </r>
    <r>
      <rPr>
        <sz val="10"/>
        <rFont val="Times New Roman"/>
        <family val="1"/>
      </rPr>
      <t>53</t>
    </r>
    <r>
      <rPr>
        <sz val="10"/>
        <rFont val="標楷體"/>
        <family val="4"/>
      </rPr>
      <t>條第</t>
    </r>
    <r>
      <rPr>
        <sz val="10"/>
        <rFont val="Times New Roman"/>
        <family val="1"/>
      </rPr>
      <t>1</t>
    </r>
    <r>
      <rPr>
        <sz val="10"/>
        <rFont val="標楷體"/>
        <family val="4"/>
      </rPr>
      <t>項規定，雇主未按時提繳或繳足退休金者，每逾</t>
    </r>
    <r>
      <rPr>
        <sz val="10"/>
        <rFont val="Times New Roman"/>
        <family val="1"/>
      </rPr>
      <t>1</t>
    </r>
    <r>
      <rPr>
        <sz val="10"/>
        <rFont val="標楷體"/>
        <family val="4"/>
      </rPr>
      <t>日加徵應提繳金額百分之</t>
    </r>
    <r>
      <rPr>
        <sz val="10"/>
        <rFont val="Times New Roman"/>
        <family val="1"/>
      </rPr>
      <t>3</t>
    </r>
    <r>
      <rPr>
        <sz val="10"/>
        <rFont val="標楷體"/>
        <family val="4"/>
      </rPr>
      <t>之滯納金至應提繳金額之</t>
    </r>
    <r>
      <rPr>
        <sz val="10"/>
        <rFont val="Times New Roman"/>
        <family val="1"/>
      </rPr>
      <t>1</t>
    </r>
    <r>
      <rPr>
        <sz val="10"/>
        <rFont val="標楷體"/>
        <family val="4"/>
      </rPr>
      <t>倍為止。</t>
    </r>
  </si>
  <si>
    <t>單位：新臺幣千元</t>
  </si>
  <si>
    <t>科目</t>
  </si>
  <si>
    <t>平均餘額</t>
  </si>
  <si>
    <t>合計</t>
  </si>
  <si>
    <r>
      <t>平均餘額</t>
    </r>
  </si>
  <si>
    <t>平均餘額</t>
  </si>
  <si>
    <t>說明</t>
  </si>
  <si>
    <t>一年</t>
  </si>
  <si>
    <t>上年度</t>
  </si>
  <si>
    <t>預算數</t>
  </si>
  <si>
    <t>本年度</t>
  </si>
  <si>
    <t>前年度</t>
  </si>
  <si>
    <t>決算數</t>
  </si>
  <si>
    <t>一、銀行存款</t>
  </si>
  <si>
    <t>五、國外權益證券</t>
  </si>
  <si>
    <t>單位：新臺幣千元</t>
  </si>
  <si>
    <t>說明</t>
  </si>
  <si>
    <t>單位：新臺幣千元</t>
  </si>
  <si>
    <t>說明</t>
  </si>
  <si>
    <t>資產</t>
  </si>
  <si>
    <t>滯納金收入</t>
  </si>
  <si>
    <r>
      <t xml:space="preserve">     </t>
    </r>
    <r>
      <rPr>
        <b/>
        <sz val="11"/>
        <rFont val="標楷體"/>
        <family val="4"/>
      </rPr>
      <t>合</t>
    </r>
    <r>
      <rPr>
        <b/>
        <sz val="11"/>
        <rFont val="Times New Roman"/>
        <family val="1"/>
      </rPr>
      <t xml:space="preserve">                                    </t>
    </r>
    <r>
      <rPr>
        <b/>
        <sz val="11"/>
        <rFont val="標楷體"/>
        <family val="4"/>
      </rPr>
      <t>計</t>
    </r>
  </si>
  <si>
    <t>預計數</t>
  </si>
  <si>
    <t>公平價值變動列入損益之金融資產-流動-淨額</t>
  </si>
  <si>
    <t>金額</t>
  </si>
  <si>
    <t>持有至到期日金融資產-非流動</t>
  </si>
  <si>
    <t>二、國內債務證券</t>
  </si>
  <si>
    <t>三、國內權益證券</t>
  </si>
  <si>
    <t>四、國外債務證券</t>
  </si>
  <si>
    <t>公平價值變動列入損益之金融資產-非流動-淨額</t>
  </si>
  <si>
    <t>依國外委託經營及保管契約規定，赴受託機構及保管銀行辦理實地履約管理等所需之經費。</t>
  </si>
  <si>
    <t>％</t>
  </si>
  <si>
    <r>
      <t xml:space="preserve"> </t>
    </r>
    <r>
      <rPr>
        <u val="single"/>
        <sz val="20"/>
        <rFont val="標楷體"/>
        <family val="4"/>
      </rPr>
      <t>勞</t>
    </r>
    <r>
      <rPr>
        <u val="single"/>
        <sz val="20"/>
        <rFont val="Times New Roman"/>
        <family val="1"/>
      </rPr>
      <t xml:space="preserve">  </t>
    </r>
    <r>
      <rPr>
        <u val="single"/>
        <sz val="20"/>
        <rFont val="標楷體"/>
        <family val="4"/>
      </rPr>
      <t>工</t>
    </r>
    <r>
      <rPr>
        <u val="single"/>
        <sz val="20"/>
        <rFont val="Times New Roman"/>
        <family val="1"/>
      </rPr>
      <t xml:space="preserve">  </t>
    </r>
    <r>
      <rPr>
        <u val="single"/>
        <sz val="20"/>
        <rFont val="標楷體"/>
        <family val="4"/>
      </rPr>
      <t>退</t>
    </r>
    <r>
      <rPr>
        <u val="single"/>
        <sz val="20"/>
        <rFont val="Times New Roman"/>
        <family val="1"/>
      </rPr>
      <t xml:space="preserve">  </t>
    </r>
    <r>
      <rPr>
        <u val="single"/>
        <sz val="20"/>
        <rFont val="標楷體"/>
        <family val="4"/>
      </rPr>
      <t>休</t>
    </r>
    <r>
      <rPr>
        <u val="single"/>
        <sz val="20"/>
        <rFont val="Times New Roman"/>
        <family val="1"/>
      </rPr>
      <t xml:space="preserve">  </t>
    </r>
    <r>
      <rPr>
        <u val="single"/>
        <sz val="20"/>
        <rFont val="標楷體"/>
        <family val="4"/>
      </rPr>
      <t>基</t>
    </r>
    <r>
      <rPr>
        <u val="single"/>
        <sz val="20"/>
        <rFont val="Times New Roman"/>
        <family val="1"/>
      </rPr>
      <t xml:space="preserve">  </t>
    </r>
    <r>
      <rPr>
        <u val="single"/>
        <sz val="20"/>
        <rFont val="標楷體"/>
        <family val="4"/>
      </rPr>
      <t>金</t>
    </r>
    <r>
      <rPr>
        <u val="single"/>
        <sz val="20"/>
        <rFont val="Times New Roman"/>
        <family val="1"/>
      </rPr>
      <t xml:space="preserve">  (</t>
    </r>
    <r>
      <rPr>
        <u val="single"/>
        <sz val="20"/>
        <rFont val="標楷體"/>
        <family val="4"/>
      </rPr>
      <t>新</t>
    </r>
    <r>
      <rPr>
        <u val="single"/>
        <sz val="20"/>
        <rFont val="Times New Roman"/>
        <family val="1"/>
      </rPr>
      <t xml:space="preserve">  </t>
    </r>
    <r>
      <rPr>
        <u val="single"/>
        <sz val="20"/>
        <rFont val="標楷體"/>
        <family val="4"/>
      </rPr>
      <t>制</t>
    </r>
    <r>
      <rPr>
        <u val="single"/>
        <sz val="20"/>
        <rFont val="Times New Roman"/>
        <family val="1"/>
      </rPr>
      <t>)</t>
    </r>
  </si>
  <si>
    <r>
      <t xml:space="preserve"> </t>
    </r>
    <r>
      <rPr>
        <u val="single"/>
        <sz val="20"/>
        <rFont val="標楷體"/>
        <family val="4"/>
      </rPr>
      <t>勞</t>
    </r>
    <r>
      <rPr>
        <u val="single"/>
        <sz val="20"/>
        <rFont val="Times New Roman"/>
        <family val="1"/>
      </rPr>
      <t xml:space="preserve">  </t>
    </r>
    <r>
      <rPr>
        <u val="single"/>
        <sz val="20"/>
        <rFont val="標楷體"/>
        <family val="4"/>
      </rPr>
      <t>工</t>
    </r>
    <r>
      <rPr>
        <u val="single"/>
        <sz val="20"/>
        <rFont val="Times New Roman"/>
        <family val="1"/>
      </rPr>
      <t xml:space="preserve">  </t>
    </r>
    <r>
      <rPr>
        <u val="single"/>
        <sz val="20"/>
        <rFont val="標楷體"/>
        <family val="4"/>
      </rPr>
      <t>退</t>
    </r>
    <r>
      <rPr>
        <u val="single"/>
        <sz val="20"/>
        <rFont val="Times New Roman"/>
        <family val="1"/>
      </rPr>
      <t xml:space="preserve">  </t>
    </r>
    <r>
      <rPr>
        <u val="single"/>
        <sz val="20"/>
        <rFont val="標楷體"/>
        <family val="4"/>
      </rPr>
      <t>休</t>
    </r>
    <r>
      <rPr>
        <u val="single"/>
        <sz val="20"/>
        <rFont val="Times New Roman"/>
        <family val="1"/>
      </rPr>
      <t xml:space="preserve">  </t>
    </r>
    <r>
      <rPr>
        <u val="single"/>
        <sz val="20"/>
        <rFont val="標楷體"/>
        <family val="4"/>
      </rPr>
      <t>基</t>
    </r>
    <r>
      <rPr>
        <u val="single"/>
        <sz val="20"/>
        <rFont val="Times New Roman"/>
        <family val="1"/>
      </rPr>
      <t xml:space="preserve">  </t>
    </r>
    <r>
      <rPr>
        <u val="single"/>
        <sz val="20"/>
        <rFont val="標楷體"/>
        <family val="4"/>
      </rPr>
      <t>金</t>
    </r>
    <r>
      <rPr>
        <u val="single"/>
        <sz val="20"/>
        <rFont val="Times New Roman"/>
        <family val="1"/>
      </rPr>
      <t xml:space="preserve">  (</t>
    </r>
    <r>
      <rPr>
        <u val="single"/>
        <sz val="20"/>
        <rFont val="標楷體"/>
        <family val="4"/>
      </rPr>
      <t>新</t>
    </r>
    <r>
      <rPr>
        <u val="single"/>
        <sz val="20"/>
        <rFont val="Times New Roman"/>
        <family val="1"/>
      </rPr>
      <t xml:space="preserve">  </t>
    </r>
    <r>
      <rPr>
        <u val="single"/>
        <sz val="20"/>
        <rFont val="標楷體"/>
        <family val="4"/>
      </rPr>
      <t>制</t>
    </r>
    <r>
      <rPr>
        <u val="single"/>
        <sz val="20"/>
        <rFont val="Times New Roman"/>
        <family val="1"/>
      </rPr>
      <t>)</t>
    </r>
  </si>
  <si>
    <t>單位：新臺幣千元</t>
  </si>
  <si>
    <r>
      <t>比較增減</t>
    </r>
    <r>
      <rPr>
        <sz val="11"/>
        <rFont val="Times New Roman"/>
        <family val="1"/>
      </rPr>
      <t>(-)</t>
    </r>
  </si>
  <si>
    <r>
      <t>運</t>
    </r>
    <r>
      <rPr>
        <sz val="22"/>
        <rFont val="標楷體"/>
        <family val="4"/>
      </rPr>
      <t>用</t>
    </r>
    <r>
      <rPr>
        <sz val="22"/>
        <rFont val="標楷體"/>
        <family val="4"/>
      </rPr>
      <t>概</t>
    </r>
    <r>
      <rPr>
        <sz val="22"/>
        <rFont val="標楷體"/>
        <family val="4"/>
      </rPr>
      <t>況</t>
    </r>
    <r>
      <rPr>
        <sz val="22"/>
        <rFont val="標楷體"/>
        <family val="4"/>
      </rPr>
      <t>預</t>
    </r>
    <r>
      <rPr>
        <sz val="22"/>
        <rFont val="標楷體"/>
        <family val="4"/>
      </rPr>
      <t>計</t>
    </r>
    <r>
      <rPr>
        <sz val="22"/>
        <rFont val="標楷體"/>
        <family val="4"/>
      </rPr>
      <t>表</t>
    </r>
  </si>
  <si>
    <t>說明</t>
  </si>
  <si>
    <r>
      <t>預</t>
    </r>
    <r>
      <rPr>
        <sz val="22"/>
        <rFont val="標楷體"/>
        <family val="4"/>
      </rPr>
      <t>計</t>
    </r>
    <r>
      <rPr>
        <sz val="22"/>
        <rFont val="標楷體"/>
        <family val="4"/>
      </rPr>
      <t>平</t>
    </r>
    <r>
      <rPr>
        <sz val="22"/>
        <rFont val="標楷體"/>
        <family val="4"/>
      </rPr>
      <t>衡</t>
    </r>
    <r>
      <rPr>
        <sz val="22"/>
        <rFont val="標楷體"/>
        <family val="4"/>
      </rPr>
      <t>表</t>
    </r>
  </si>
  <si>
    <t>持有至到期日金融資產-流動</t>
  </si>
  <si>
    <t>負債</t>
  </si>
  <si>
    <t>項目</t>
  </si>
  <si>
    <t>滯納金收入明細表</t>
  </si>
  <si>
    <t>項目</t>
  </si>
  <si>
    <t>金額</t>
  </si>
  <si>
    <r>
      <t>中華民國</t>
    </r>
    <r>
      <rPr>
        <sz val="16"/>
        <rFont val="Times New Roman"/>
        <family val="1"/>
      </rPr>
      <t>101</t>
    </r>
    <r>
      <rPr>
        <sz val="16"/>
        <rFont val="標楷體"/>
        <family val="4"/>
      </rPr>
      <t>年</t>
    </r>
    <r>
      <rPr>
        <sz val="16"/>
        <rFont val="Times New Roman"/>
        <family val="1"/>
      </rPr>
      <t>12</t>
    </r>
    <r>
      <rPr>
        <sz val="16"/>
        <rFont val="標楷體"/>
        <family val="4"/>
      </rPr>
      <t>月</t>
    </r>
    <r>
      <rPr>
        <sz val="16"/>
        <rFont val="Times New Roman"/>
        <family val="1"/>
      </rPr>
      <t>31</t>
    </r>
    <r>
      <rPr>
        <sz val="16"/>
        <rFont val="標楷體"/>
        <family val="4"/>
      </rPr>
      <t>日</t>
    </r>
  </si>
  <si>
    <t>換匯契約</t>
  </si>
  <si>
    <t>流動資產</t>
  </si>
  <si>
    <t>銀行存款</t>
  </si>
  <si>
    <t>附賣回有價證券投資</t>
  </si>
  <si>
    <t>短期票券</t>
  </si>
  <si>
    <t>債券</t>
  </si>
  <si>
    <t>應收提繳費</t>
  </si>
  <si>
    <t>應收收益</t>
  </si>
  <si>
    <t>應收利息</t>
  </si>
  <si>
    <t>其他應收款</t>
  </si>
  <si>
    <t>委託經營資產淨額</t>
  </si>
  <si>
    <t>催收款項</t>
  </si>
  <si>
    <t>其他資產</t>
  </si>
  <si>
    <r>
      <t xml:space="preserve"> </t>
    </r>
    <r>
      <rPr>
        <u val="single"/>
        <sz val="20"/>
        <rFont val="標楷體"/>
        <family val="4"/>
      </rPr>
      <t>勞</t>
    </r>
    <r>
      <rPr>
        <u val="single"/>
        <sz val="20"/>
        <rFont val="Times New Roman"/>
        <family val="1"/>
      </rPr>
      <t xml:space="preserve">  </t>
    </r>
    <r>
      <rPr>
        <u val="single"/>
        <sz val="20"/>
        <rFont val="標楷體"/>
        <family val="4"/>
      </rPr>
      <t>工</t>
    </r>
    <r>
      <rPr>
        <u val="single"/>
        <sz val="20"/>
        <rFont val="Times New Roman"/>
        <family val="1"/>
      </rPr>
      <t xml:space="preserve">  </t>
    </r>
    <r>
      <rPr>
        <u val="single"/>
        <sz val="20"/>
        <rFont val="標楷體"/>
        <family val="4"/>
      </rPr>
      <t>退</t>
    </r>
    <r>
      <rPr>
        <u val="single"/>
        <sz val="20"/>
        <rFont val="Times New Roman"/>
        <family val="1"/>
      </rPr>
      <t xml:space="preserve">  </t>
    </r>
    <r>
      <rPr>
        <u val="single"/>
        <sz val="20"/>
        <rFont val="標楷體"/>
        <family val="4"/>
      </rPr>
      <t>休</t>
    </r>
    <r>
      <rPr>
        <u val="single"/>
        <sz val="20"/>
        <rFont val="Times New Roman"/>
        <family val="1"/>
      </rPr>
      <t xml:space="preserve">  </t>
    </r>
    <r>
      <rPr>
        <u val="single"/>
        <sz val="20"/>
        <rFont val="標楷體"/>
        <family val="4"/>
      </rPr>
      <t>基</t>
    </r>
    <r>
      <rPr>
        <u val="single"/>
        <sz val="20"/>
        <rFont val="Times New Roman"/>
        <family val="1"/>
      </rPr>
      <t xml:space="preserve">  </t>
    </r>
    <r>
      <rPr>
        <u val="single"/>
        <sz val="20"/>
        <rFont val="標楷體"/>
        <family val="4"/>
      </rPr>
      <t>金</t>
    </r>
    <r>
      <rPr>
        <u val="single"/>
        <sz val="20"/>
        <rFont val="Times New Roman"/>
        <family val="1"/>
      </rPr>
      <t xml:space="preserve">  (</t>
    </r>
    <r>
      <rPr>
        <u val="single"/>
        <sz val="20"/>
        <rFont val="標楷體"/>
        <family val="4"/>
      </rPr>
      <t>新</t>
    </r>
    <r>
      <rPr>
        <u val="single"/>
        <sz val="20"/>
        <rFont val="Times New Roman"/>
        <family val="1"/>
      </rPr>
      <t xml:space="preserve">  </t>
    </r>
    <r>
      <rPr>
        <u val="single"/>
        <sz val="20"/>
        <rFont val="標楷體"/>
        <family val="4"/>
      </rPr>
      <t>制</t>
    </r>
    <r>
      <rPr>
        <u val="single"/>
        <sz val="20"/>
        <rFont val="Times New Roman"/>
        <family val="1"/>
      </rPr>
      <t>)</t>
    </r>
  </si>
  <si>
    <t>單位：新臺幣千元</t>
  </si>
  <si>
    <t>明細科目</t>
  </si>
  <si>
    <t>本年度</t>
  </si>
  <si>
    <t>說明</t>
  </si>
  <si>
    <t>預算數</t>
  </si>
  <si>
    <t>中央登錄債券帳戶維護費及匯撥費</t>
  </si>
  <si>
    <t>票券集保帳戶維護費</t>
  </si>
  <si>
    <t>保管銀行保管費</t>
  </si>
  <si>
    <t>保管銀行保管費之稅捐</t>
  </si>
  <si>
    <t>國外委託經營經理費及保管費之稅捐</t>
  </si>
  <si>
    <t>國內外委託經營評選費用</t>
  </si>
  <si>
    <t>律師及顧問費</t>
  </si>
  <si>
    <t>國外委託經營實地訪察等費用</t>
  </si>
  <si>
    <t>權利使用費</t>
  </si>
  <si>
    <t>租用國內外股票、債券等分析軟體及資訊源費用。</t>
  </si>
  <si>
    <t>基金業務資訊系統委外維護費</t>
  </si>
  <si>
    <t xml:space="preserve"> 合                            計</t>
  </si>
  <si>
    <t>依交易金額及帳戶維護費率0.004%預估。</t>
  </si>
  <si>
    <t>依過去執行情形及本年度營運量預估國內委託經營業務，所須期貨交易稅、期貨手續費、債票券維護費、集保服務費、郵電費等非屬經理費及保管費之費用。</t>
  </si>
  <si>
    <t>國外投資委請保管銀行辦理，支付保管費所應負擔之稅捐，按營業稅率5%估算。</t>
  </si>
  <si>
    <t>前年度決算數</t>
  </si>
  <si>
    <t>科目名稱</t>
  </si>
  <si>
    <t>本年度預算數</t>
  </si>
  <si>
    <t>上年度預算數</t>
  </si>
  <si>
    <t>合計</t>
  </si>
  <si>
    <t>99年（前年）</t>
  </si>
  <si>
    <t>101年12月31日</t>
  </si>
  <si>
    <t>100年（上年）</t>
  </si>
  <si>
    <r>
      <t>比較增減</t>
    </r>
    <r>
      <rPr>
        <sz val="11"/>
        <rFont val="Times New Roman"/>
        <family val="1"/>
      </rPr>
      <t>(-)</t>
    </r>
  </si>
  <si>
    <t>12月31日實際數</t>
  </si>
  <si>
    <t>12月31日預計數</t>
  </si>
  <si>
    <t>股票</t>
  </si>
  <si>
    <t>受益憑證</t>
  </si>
  <si>
    <t>資產合計</t>
  </si>
  <si>
    <t>總支出</t>
  </si>
  <si>
    <r>
      <t>現</t>
    </r>
    <r>
      <rPr>
        <sz val="22"/>
        <rFont val="標楷體"/>
        <family val="4"/>
      </rPr>
      <t>金</t>
    </r>
    <r>
      <rPr>
        <sz val="22"/>
        <rFont val="標楷體"/>
        <family val="4"/>
      </rPr>
      <t>流</t>
    </r>
    <r>
      <rPr>
        <sz val="22"/>
        <rFont val="標楷體"/>
        <family val="4"/>
      </rPr>
      <t>量</t>
    </r>
    <r>
      <rPr>
        <sz val="22"/>
        <rFont val="標楷體"/>
        <family val="4"/>
      </rPr>
      <t>預</t>
    </r>
    <r>
      <rPr>
        <sz val="22"/>
        <rFont val="標楷體"/>
        <family val="4"/>
      </rPr>
      <t>計</t>
    </r>
    <r>
      <rPr>
        <sz val="22"/>
        <rFont val="標楷體"/>
        <family val="4"/>
      </rPr>
      <t>表</t>
    </r>
  </si>
  <si>
    <t>項目</t>
  </si>
  <si>
    <t>說明</t>
  </si>
  <si>
    <t>業務活動之現金流量</t>
  </si>
  <si>
    <t>投資活動之現金流量</t>
  </si>
  <si>
    <t>期初現金及約當現金</t>
  </si>
  <si>
    <t>期末現金及約當現金</t>
  </si>
  <si>
    <t>註：本表係採現金及約當現金基礎，包括現金及自投資日起3個月內到期或清償之債權證券。</t>
  </si>
  <si>
    <t>負債、基金及餘絀合計</t>
  </si>
  <si>
    <t>收繳給付預計表</t>
  </si>
  <si>
    <t>前年度決算數</t>
  </si>
  <si>
    <t>本年度預算數</t>
  </si>
  <si>
    <t>上年度預算數</t>
  </si>
  <si>
    <t>比較增減(-)</t>
  </si>
  <si>
    <t>%</t>
  </si>
  <si>
    <t>基金收繳</t>
  </si>
  <si>
    <t>基金給付</t>
  </si>
  <si>
    <t xml:space="preserve"> </t>
  </si>
  <si>
    <t>基金收繳給付淨額</t>
  </si>
  <si>
    <t>勞  工  退  休  基  金(新  制)</t>
  </si>
  <si>
    <t>攤銷電腦軟體</t>
  </si>
  <si>
    <t>匯款手續費</t>
  </si>
  <si>
    <t xml:space="preserve">  退休金給付</t>
  </si>
  <si>
    <t>流動負債</t>
  </si>
  <si>
    <t>應付費用</t>
  </si>
  <si>
    <t>其他應付款</t>
  </si>
  <si>
    <t>基金及餘絀</t>
  </si>
  <si>
    <t>基金</t>
  </si>
  <si>
    <t>勞工退休基金-本金</t>
  </si>
  <si>
    <t>勞工退休基金-收益</t>
  </si>
  <si>
    <t>餘絀</t>
  </si>
  <si>
    <t>累積餘絀</t>
  </si>
  <si>
    <t>辦理委託經營之律師及顧問費等。</t>
  </si>
  <si>
    <t>註：本表係採應計基礎編制。</t>
  </si>
  <si>
    <t>六、國外另類投資</t>
  </si>
  <si>
    <t xml:space="preserve"> 勞  工  退  休  基  金 (新 制)</t>
  </si>
  <si>
    <t>委託經營逕扣費用分析表</t>
  </si>
  <si>
    <t>單位：新臺幣千元</t>
  </si>
  <si>
    <t>項目</t>
  </si>
  <si>
    <t>營運量</t>
  </si>
  <si>
    <r>
      <t>費</t>
    </r>
    <r>
      <rPr>
        <sz val="12"/>
        <rFont val="Times New Roman"/>
        <family val="1"/>
      </rPr>
      <t xml:space="preserve"> </t>
    </r>
    <r>
      <rPr>
        <sz val="12"/>
        <rFont val="標楷體"/>
        <family val="4"/>
      </rPr>
      <t>率</t>
    </r>
  </si>
  <si>
    <r>
      <t>期</t>
    </r>
    <r>
      <rPr>
        <sz val="12"/>
        <rFont val="Times New Roman"/>
        <family val="1"/>
      </rPr>
      <t xml:space="preserve">    </t>
    </r>
    <r>
      <rPr>
        <sz val="12"/>
        <rFont val="標楷體"/>
        <family val="4"/>
      </rPr>
      <t>限</t>
    </r>
  </si>
  <si>
    <r>
      <t>金</t>
    </r>
    <r>
      <rPr>
        <sz val="11"/>
        <rFont val="Times New Roman"/>
        <family val="1"/>
      </rPr>
      <t xml:space="preserve">    </t>
    </r>
    <r>
      <rPr>
        <sz val="11"/>
        <rFont val="標楷體"/>
        <family val="4"/>
      </rPr>
      <t>額</t>
    </r>
  </si>
  <si>
    <t>說明</t>
  </si>
  <si>
    <t>（平均餘額）</t>
  </si>
  <si>
    <t>經理費－國內委託經營</t>
  </si>
  <si>
    <t>一年</t>
  </si>
  <si>
    <t>經理費－國外委託經營</t>
  </si>
  <si>
    <t>保管費－國內委託經營</t>
  </si>
  <si>
    <t>依平均費率0.0052％編列。</t>
  </si>
  <si>
    <t>保管費－國外委託經營</t>
  </si>
  <si>
    <t>一年</t>
  </si>
  <si>
    <t>其他費用－國內委託經營</t>
  </si>
  <si>
    <t>其他費用－國外委託經營</t>
  </si>
  <si>
    <t>依過去執行情形及本年度營運量預估國外委託經營業務，所須證券交易所費用、存託憑證處理費用、股務處理費等非屬經理費及保管費之費用。</t>
  </si>
  <si>
    <t>合        計</t>
  </si>
  <si>
    <t xml:space="preserve">  股票</t>
  </si>
  <si>
    <t>借券</t>
  </si>
  <si>
    <t>無形資產</t>
  </si>
  <si>
    <t>依委託投資契約所訂績效級距彈性費率0.05%~0.45%之平均數編列。</t>
  </si>
  <si>
    <t>依每日匯款手續費240元與金融機構營業天數，及預估國內債券到期及領息金額與匯款手續費費率估算。</t>
  </si>
  <si>
    <t>建置績效管理性報表等系統，依使用年限編列攤銷費用。</t>
  </si>
  <si>
    <r>
      <t xml:space="preserve"> </t>
    </r>
    <r>
      <rPr>
        <u val="single"/>
        <sz val="20"/>
        <rFont val="標楷體"/>
        <family val="4"/>
      </rPr>
      <t>勞</t>
    </r>
    <r>
      <rPr>
        <u val="single"/>
        <sz val="20"/>
        <rFont val="Times New Roman"/>
        <family val="1"/>
      </rPr>
      <t xml:space="preserve">  </t>
    </r>
    <r>
      <rPr>
        <u val="single"/>
        <sz val="20"/>
        <rFont val="標楷體"/>
        <family val="4"/>
      </rPr>
      <t>工</t>
    </r>
    <r>
      <rPr>
        <u val="single"/>
        <sz val="20"/>
        <rFont val="Times New Roman"/>
        <family val="1"/>
      </rPr>
      <t xml:space="preserve">  </t>
    </r>
    <r>
      <rPr>
        <u val="single"/>
        <sz val="20"/>
        <rFont val="標楷體"/>
        <family val="4"/>
      </rPr>
      <t>退</t>
    </r>
    <r>
      <rPr>
        <u val="single"/>
        <sz val="20"/>
        <rFont val="Times New Roman"/>
        <family val="1"/>
      </rPr>
      <t xml:space="preserve">  </t>
    </r>
    <r>
      <rPr>
        <u val="single"/>
        <sz val="20"/>
        <rFont val="標楷體"/>
        <family val="4"/>
      </rPr>
      <t>休</t>
    </r>
    <r>
      <rPr>
        <u val="single"/>
        <sz val="20"/>
        <rFont val="Times New Roman"/>
        <family val="1"/>
      </rPr>
      <t xml:space="preserve">  </t>
    </r>
    <r>
      <rPr>
        <u val="single"/>
        <sz val="20"/>
        <rFont val="標楷體"/>
        <family val="4"/>
      </rPr>
      <t>基</t>
    </r>
    <r>
      <rPr>
        <u val="single"/>
        <sz val="20"/>
        <rFont val="Times New Roman"/>
        <family val="1"/>
      </rPr>
      <t xml:space="preserve">  </t>
    </r>
    <r>
      <rPr>
        <u val="single"/>
        <sz val="20"/>
        <rFont val="標楷體"/>
        <family val="4"/>
      </rPr>
      <t>金</t>
    </r>
    <r>
      <rPr>
        <u val="single"/>
        <sz val="20"/>
        <rFont val="Times New Roman"/>
        <family val="1"/>
      </rPr>
      <t xml:space="preserve">  (</t>
    </r>
    <r>
      <rPr>
        <u val="single"/>
        <sz val="20"/>
        <rFont val="標楷體"/>
        <family val="4"/>
      </rPr>
      <t>新</t>
    </r>
    <r>
      <rPr>
        <u val="single"/>
        <sz val="20"/>
        <rFont val="Times New Roman"/>
        <family val="1"/>
      </rPr>
      <t xml:space="preserve">  </t>
    </r>
    <r>
      <rPr>
        <u val="single"/>
        <sz val="20"/>
        <rFont val="標楷體"/>
        <family val="4"/>
      </rPr>
      <t>制</t>
    </r>
    <r>
      <rPr>
        <u val="single"/>
        <sz val="20"/>
        <rFont val="Times New Roman"/>
        <family val="1"/>
      </rPr>
      <t>)</t>
    </r>
  </si>
  <si>
    <r>
      <t>收</t>
    </r>
    <r>
      <rPr>
        <sz val="22"/>
        <rFont val="標楷體"/>
        <family val="4"/>
      </rPr>
      <t>支</t>
    </r>
    <r>
      <rPr>
        <sz val="22"/>
        <rFont val="標楷體"/>
        <family val="4"/>
      </rPr>
      <t>餘</t>
    </r>
    <r>
      <rPr>
        <sz val="22"/>
        <rFont val="標楷體"/>
        <family val="4"/>
      </rPr>
      <t>絀</t>
    </r>
    <r>
      <rPr>
        <sz val="22"/>
        <rFont val="標楷體"/>
        <family val="4"/>
      </rPr>
      <t>預</t>
    </r>
    <r>
      <rPr>
        <sz val="22"/>
        <rFont val="標楷體"/>
        <family val="4"/>
      </rPr>
      <t>計</t>
    </r>
    <r>
      <rPr>
        <sz val="22"/>
        <rFont val="標楷體"/>
        <family val="4"/>
      </rPr>
      <t>表</t>
    </r>
  </si>
  <si>
    <t>單位：新臺幣千元</t>
  </si>
  <si>
    <t>前年度決算數</t>
  </si>
  <si>
    <r>
      <t>本</t>
    </r>
    <r>
      <rPr>
        <sz val="12"/>
        <rFont val="標楷體"/>
        <family val="4"/>
      </rPr>
      <t>年</t>
    </r>
    <r>
      <rPr>
        <sz val="12"/>
        <rFont val="標楷體"/>
        <family val="4"/>
      </rPr>
      <t>度</t>
    </r>
    <r>
      <rPr>
        <sz val="12"/>
        <rFont val="標楷體"/>
        <family val="4"/>
      </rPr>
      <t>預算數</t>
    </r>
  </si>
  <si>
    <t>上年度預算數</t>
  </si>
  <si>
    <r>
      <t>比</t>
    </r>
    <r>
      <rPr>
        <sz val="12"/>
        <rFont val="Times New Roman"/>
        <family val="1"/>
      </rPr>
      <t xml:space="preserve"> </t>
    </r>
    <r>
      <rPr>
        <sz val="12"/>
        <rFont val="標楷體"/>
        <family val="4"/>
      </rPr>
      <t>較</t>
    </r>
    <r>
      <rPr>
        <sz val="12"/>
        <rFont val="Times New Roman"/>
        <family val="1"/>
      </rPr>
      <t xml:space="preserve"> </t>
    </r>
    <r>
      <rPr>
        <sz val="12"/>
        <rFont val="標楷體"/>
        <family val="4"/>
      </rPr>
      <t>增</t>
    </r>
    <r>
      <rPr>
        <sz val="12"/>
        <rFont val="Times New Roman"/>
        <family val="1"/>
      </rPr>
      <t xml:space="preserve"> </t>
    </r>
    <r>
      <rPr>
        <sz val="12"/>
        <rFont val="標楷體"/>
        <family val="4"/>
      </rPr>
      <t>減</t>
    </r>
    <r>
      <rPr>
        <sz val="12"/>
        <rFont val="Times New Roman"/>
        <family val="1"/>
      </rPr>
      <t>(-)</t>
    </r>
  </si>
  <si>
    <t>說明</t>
  </si>
  <si>
    <t>金  額</t>
  </si>
  <si>
    <r>
      <t>金</t>
    </r>
    <r>
      <rPr>
        <sz val="12"/>
        <rFont val="Times New Roman"/>
        <family val="1"/>
      </rPr>
      <t xml:space="preserve">    </t>
    </r>
    <r>
      <rPr>
        <sz val="12"/>
        <rFont val="標楷體"/>
        <family val="4"/>
      </rPr>
      <t>額</t>
    </r>
  </si>
  <si>
    <t>金   額</t>
  </si>
  <si>
    <t>總收入</t>
  </si>
  <si>
    <r>
      <t>詳第</t>
    </r>
    <r>
      <rPr>
        <sz val="9"/>
        <rFont val="Times New Roman"/>
        <family val="1"/>
      </rPr>
      <t>13</t>
    </r>
    <r>
      <rPr>
        <sz val="9"/>
        <rFont val="標楷體"/>
        <family val="4"/>
      </rPr>
      <t>頁滯納金收入明細表</t>
    </r>
  </si>
  <si>
    <t>總支出</t>
  </si>
  <si>
    <t>本期賸餘（短絀）</t>
  </si>
  <si>
    <r>
      <t xml:space="preserve"> </t>
    </r>
    <r>
      <rPr>
        <u val="single"/>
        <sz val="20"/>
        <rFont val="標楷體"/>
        <family val="4"/>
      </rPr>
      <t>勞</t>
    </r>
    <r>
      <rPr>
        <u val="single"/>
        <sz val="20"/>
        <rFont val="Times New Roman"/>
        <family val="1"/>
      </rPr>
      <t xml:space="preserve">  </t>
    </r>
    <r>
      <rPr>
        <u val="single"/>
        <sz val="20"/>
        <rFont val="標楷體"/>
        <family val="4"/>
      </rPr>
      <t>工</t>
    </r>
    <r>
      <rPr>
        <u val="single"/>
        <sz val="20"/>
        <rFont val="Times New Roman"/>
        <family val="1"/>
      </rPr>
      <t xml:space="preserve">  </t>
    </r>
    <r>
      <rPr>
        <u val="single"/>
        <sz val="20"/>
        <rFont val="標楷體"/>
        <family val="4"/>
      </rPr>
      <t>退</t>
    </r>
    <r>
      <rPr>
        <u val="single"/>
        <sz val="20"/>
        <rFont val="Times New Roman"/>
        <family val="1"/>
      </rPr>
      <t xml:space="preserve">  </t>
    </r>
    <r>
      <rPr>
        <u val="single"/>
        <sz val="20"/>
        <rFont val="標楷體"/>
        <family val="4"/>
      </rPr>
      <t>休</t>
    </r>
    <r>
      <rPr>
        <u val="single"/>
        <sz val="20"/>
        <rFont val="Times New Roman"/>
        <family val="1"/>
      </rPr>
      <t xml:space="preserve">  </t>
    </r>
    <r>
      <rPr>
        <u val="single"/>
        <sz val="20"/>
        <rFont val="標楷體"/>
        <family val="4"/>
      </rPr>
      <t>基</t>
    </r>
    <r>
      <rPr>
        <u val="single"/>
        <sz val="20"/>
        <rFont val="Times New Roman"/>
        <family val="1"/>
      </rPr>
      <t xml:space="preserve">  </t>
    </r>
    <r>
      <rPr>
        <u val="single"/>
        <sz val="20"/>
        <rFont val="標楷體"/>
        <family val="4"/>
      </rPr>
      <t>金</t>
    </r>
    <r>
      <rPr>
        <u val="single"/>
        <sz val="20"/>
        <rFont val="Times New Roman"/>
        <family val="1"/>
      </rPr>
      <t xml:space="preserve">  (</t>
    </r>
    <r>
      <rPr>
        <u val="single"/>
        <sz val="20"/>
        <rFont val="標楷體"/>
        <family val="4"/>
      </rPr>
      <t>新</t>
    </r>
    <r>
      <rPr>
        <u val="single"/>
        <sz val="20"/>
        <rFont val="Times New Roman"/>
        <family val="1"/>
      </rPr>
      <t xml:space="preserve">  </t>
    </r>
    <r>
      <rPr>
        <u val="single"/>
        <sz val="20"/>
        <rFont val="標楷體"/>
        <family val="4"/>
      </rPr>
      <t>制</t>
    </r>
    <r>
      <rPr>
        <u val="single"/>
        <sz val="20"/>
        <rFont val="Times New Roman"/>
        <family val="1"/>
      </rPr>
      <t>)</t>
    </r>
  </si>
  <si>
    <t>餘絀撥補預計表</t>
  </si>
  <si>
    <t xml:space="preserve"> 本年度預算數</t>
  </si>
  <si>
    <t>金     額</t>
  </si>
  <si>
    <t>賸餘之部</t>
  </si>
  <si>
    <t>分配之部</t>
  </si>
  <si>
    <t>未分配賸餘</t>
  </si>
  <si>
    <t xml:space="preserve"> 勞  工  退  休  基  金  (新 制) </t>
  </si>
  <si>
    <t>單位：新臺幣千元</t>
  </si>
  <si>
    <t>項目</t>
  </si>
  <si>
    <t>營運量</t>
  </si>
  <si>
    <t>利率</t>
  </si>
  <si>
    <t>期限</t>
  </si>
  <si>
    <t>金額</t>
  </si>
  <si>
    <t>說明</t>
  </si>
  <si>
    <t>（平均餘額）</t>
  </si>
  <si>
    <t>銀行存款息</t>
  </si>
  <si>
    <t>一年</t>
  </si>
  <si>
    <r>
      <t>合　　</t>
    </r>
    <r>
      <rPr>
        <sz val="11"/>
        <rFont val="Times New Roman"/>
        <family val="1"/>
      </rPr>
      <t xml:space="preserve">                 </t>
    </r>
    <r>
      <rPr>
        <sz val="11"/>
        <rFont val="標楷體"/>
        <family val="4"/>
      </rPr>
      <t>計</t>
    </r>
  </si>
  <si>
    <t xml:space="preserve"> 勞  工  退  休  基  金 (新 制)</t>
  </si>
  <si>
    <t>單位：新臺幣千元</t>
  </si>
  <si>
    <t>項目</t>
  </si>
  <si>
    <t>營運量</t>
  </si>
  <si>
    <r>
      <t>報</t>
    </r>
    <r>
      <rPr>
        <sz val="12"/>
        <rFont val="Times New Roman"/>
        <family val="1"/>
      </rPr>
      <t xml:space="preserve"> </t>
    </r>
    <r>
      <rPr>
        <sz val="12"/>
        <rFont val="標楷體"/>
        <family val="4"/>
      </rPr>
      <t>酬</t>
    </r>
    <r>
      <rPr>
        <sz val="12"/>
        <rFont val="Times New Roman"/>
        <family val="1"/>
      </rPr>
      <t xml:space="preserve"> </t>
    </r>
    <r>
      <rPr>
        <sz val="12"/>
        <rFont val="標楷體"/>
        <family val="4"/>
      </rPr>
      <t>率</t>
    </r>
  </si>
  <si>
    <r>
      <t>期</t>
    </r>
    <r>
      <rPr>
        <sz val="12"/>
        <rFont val="Times New Roman"/>
        <family val="1"/>
      </rPr>
      <t xml:space="preserve">    </t>
    </r>
    <r>
      <rPr>
        <sz val="12"/>
        <rFont val="標楷體"/>
        <family val="4"/>
      </rPr>
      <t>限</t>
    </r>
  </si>
  <si>
    <r>
      <t>金</t>
    </r>
    <r>
      <rPr>
        <sz val="11"/>
        <rFont val="Times New Roman"/>
        <family val="1"/>
      </rPr>
      <t xml:space="preserve">    </t>
    </r>
    <r>
      <rPr>
        <sz val="11"/>
        <rFont val="標楷體"/>
        <family val="4"/>
      </rPr>
      <t>額</t>
    </r>
  </si>
  <si>
    <t>說明</t>
  </si>
  <si>
    <t>（平均餘額）</t>
  </si>
  <si>
    <t>國內權益證券</t>
  </si>
  <si>
    <t>一年</t>
  </si>
  <si>
    <t>國內債務證券－委託經營</t>
  </si>
  <si>
    <t>國外權益證券</t>
  </si>
  <si>
    <t>國外債務證券－委託經營</t>
  </si>
  <si>
    <t>國外另類投資</t>
  </si>
  <si>
    <t>合        計</t>
  </si>
  <si>
    <t>現金及約當現金之淨增（淨減）</t>
  </si>
  <si>
    <t xml:space="preserve">  退休金收入</t>
  </si>
  <si>
    <t>投資業務收入</t>
  </si>
  <si>
    <t>手續費收入</t>
  </si>
  <si>
    <t>存款利息收入</t>
  </si>
  <si>
    <t>滯納金收入</t>
  </si>
  <si>
    <t>投資業務成本</t>
  </si>
  <si>
    <r>
      <t>中華民國</t>
    </r>
    <r>
      <rPr>
        <sz val="16"/>
        <rFont val="Times New Roman"/>
        <family val="1"/>
      </rPr>
      <t>107</t>
    </r>
    <r>
      <rPr>
        <sz val="16"/>
        <rFont val="標楷體"/>
        <family val="4"/>
      </rPr>
      <t>年度</t>
    </r>
  </si>
  <si>
    <t>籌資活動之現金流量</t>
  </si>
  <si>
    <t>中華民國107年度</t>
  </si>
  <si>
    <t>中 華 民 國 107 年 度</t>
  </si>
  <si>
    <r>
      <t>中華民國</t>
    </r>
    <r>
      <rPr>
        <sz val="16"/>
        <rFont val="Times New Roman"/>
        <family val="1"/>
      </rPr>
      <t>107</t>
    </r>
    <r>
      <rPr>
        <sz val="16"/>
        <rFont val="標楷體"/>
        <family val="4"/>
      </rPr>
      <t>年</t>
    </r>
    <r>
      <rPr>
        <sz val="16"/>
        <rFont val="Times New Roman"/>
        <family val="1"/>
      </rPr>
      <t>12</t>
    </r>
    <r>
      <rPr>
        <sz val="16"/>
        <rFont val="標楷體"/>
        <family val="4"/>
      </rPr>
      <t>月</t>
    </r>
    <r>
      <rPr>
        <sz val="16"/>
        <rFont val="Times New Roman"/>
        <family val="1"/>
      </rPr>
      <t>31</t>
    </r>
    <r>
      <rPr>
        <sz val="16"/>
        <rFont val="標楷體"/>
        <family val="4"/>
      </rPr>
      <t>日</t>
    </r>
  </si>
  <si>
    <t>107年12月31日</t>
  </si>
  <si>
    <t>106年（上年）</t>
  </si>
  <si>
    <t>105年（前年）</t>
  </si>
  <si>
    <t>預收退休金</t>
  </si>
  <si>
    <t>淨值</t>
  </si>
  <si>
    <t>累積餘絀</t>
  </si>
  <si>
    <r>
      <t>中</t>
    </r>
    <r>
      <rPr>
        <sz val="16"/>
        <rFont val="Times New Roman"/>
        <family val="1"/>
      </rPr>
      <t xml:space="preserve"> </t>
    </r>
    <r>
      <rPr>
        <sz val="16"/>
        <rFont val="標楷體"/>
        <family val="4"/>
      </rPr>
      <t>華</t>
    </r>
    <r>
      <rPr>
        <sz val="16"/>
        <rFont val="Times New Roman"/>
        <family val="1"/>
      </rPr>
      <t xml:space="preserve"> </t>
    </r>
    <r>
      <rPr>
        <sz val="16"/>
        <rFont val="標楷體"/>
        <family val="4"/>
      </rPr>
      <t>民</t>
    </r>
    <r>
      <rPr>
        <sz val="16"/>
        <rFont val="Times New Roman"/>
        <family val="1"/>
      </rPr>
      <t xml:space="preserve"> </t>
    </r>
    <r>
      <rPr>
        <sz val="16"/>
        <rFont val="標楷體"/>
        <family val="4"/>
      </rPr>
      <t>國</t>
    </r>
    <r>
      <rPr>
        <sz val="16"/>
        <rFont val="Times New Roman"/>
        <family val="1"/>
      </rPr>
      <t xml:space="preserve"> 107</t>
    </r>
    <r>
      <rPr>
        <sz val="16"/>
        <rFont val="標楷體"/>
        <family val="4"/>
      </rPr>
      <t>年</t>
    </r>
    <r>
      <rPr>
        <sz val="16"/>
        <rFont val="Times New Roman"/>
        <family val="1"/>
      </rPr>
      <t xml:space="preserve"> </t>
    </r>
    <r>
      <rPr>
        <sz val="16"/>
        <rFont val="標楷體"/>
        <family val="4"/>
      </rPr>
      <t>度</t>
    </r>
  </si>
  <si>
    <r>
      <t>中華民國</t>
    </r>
    <r>
      <rPr>
        <sz val="16"/>
        <rFont val="Times New Roman"/>
        <family val="1"/>
      </rPr>
      <t>107</t>
    </r>
    <r>
      <rPr>
        <sz val="16"/>
        <rFont val="標楷體"/>
        <family val="4"/>
      </rPr>
      <t>年度</t>
    </r>
  </si>
  <si>
    <t>勞工退休基金-本金</t>
  </si>
  <si>
    <t>勞工退休基金-收益</t>
  </si>
  <si>
    <t>特別股</t>
  </si>
  <si>
    <t>股權連結商品</t>
  </si>
  <si>
    <t>國內債務證券息－自行運用</t>
  </si>
  <si>
    <t>國外債務證券息－自行運用</t>
  </si>
  <si>
    <t>平均月提繳人數6,500千人，平均月提繳工資 37,100元及提繳率6.44%，減列退休金沖轉數120,000千元。</t>
  </si>
  <si>
    <t xml:space="preserve">1.一次退休金：
預估107年度勞工退休金年發生率為16.6234%，核發人數按預估60歲（含)以上專戶數574,535人估算計95,507人（574,535 *16.6234%），請領一次退休金20,189,893,279元，平均每件核發金額約為211,397元。
2.續提退休金：
預估107年度發生率為15.9434%，核發人數按105年止續提專戶人數79,360人估算計12,653人（79,360 *15.9434%），請領續提退休金527,414,999元，平均每件核發金額約為41,683元。
3.死亡退休金：
預估107年度勞工死亡其遺屬或指定請領人請領一次退休金年發生率為0.1506%，核發人數按預估個人專戶人數11,360,994人，估算計17,110人（11,360,994 * 0.1506%），遺屬請領勞工退休金2,377,331,840元，平均每件核發金額約為138,944元。
4.月退休金：
預估107年度請領月退休金發生率為15.0943%，核發人數按預估60歲(含)且年資15年以上專戶人數210人估算計32人(210*15.0943%)，依據內政部最近公告年金生命表預估平均餘命及勞動部勞動基金運用局公告新制勞工退休金全年平均保証收益率前3年(即101年至103年)之平均利率等估算，本年度新增請領案件核發4,988,544元，續發以前年度請領案件40,020,696元(申請人次計115人)，合計核發月退休金45,009,240元。
5.勞工提前請領退休金：
預估107年度發生率為0.2988%核發人數按105年12月止符合請領提前退休金之專戶人數56,177人估算計168人（56,177*0.2988%），勞工提前請領退休金41,345,640元，平均每件核發金額約為246,105元。
6.綜上預計107年度勞工退休金核發總金額為23,180,994,998元（本金19,663,669,279元及收益3,517,325,719元），核發人數為125,585人。
</t>
  </si>
  <si>
    <t>支出明細表</t>
  </si>
  <si>
    <r>
      <t>詳第</t>
    </r>
    <r>
      <rPr>
        <sz val="9"/>
        <rFont val="Times New Roman"/>
        <family val="1"/>
      </rPr>
      <t>14</t>
    </r>
    <r>
      <rPr>
        <sz val="9"/>
        <rFont val="標楷體"/>
        <family val="4"/>
      </rPr>
      <t>頁支出明細表</t>
    </r>
  </si>
  <si>
    <t>投資業務成本</t>
  </si>
  <si>
    <t>投資業務收入明細表</t>
  </si>
  <si>
    <t>存款利息收入明細表</t>
  </si>
  <si>
    <r>
      <t>呆帳</t>
    </r>
  </si>
  <si>
    <t>呆帳</t>
  </si>
  <si>
    <t>雜項業務收入</t>
  </si>
  <si>
    <t>依平均費率0.0184％編列。</t>
  </si>
  <si>
    <t>採平均費率0.29385%編列。</t>
  </si>
  <si>
    <t>依交易金額及費率預估，帳戶維護費以帳戶維護費率0.01%估算，計編列242千元；債券匯撥費以無實體債券買賣每億元債券匯撥費200元估算，計編列483千元，合共編列725千元。</t>
  </si>
  <si>
    <t>為投資國外有價證券委請保管銀行辦理所需之經費，依保管費率0.0184%估算。</t>
  </si>
  <si>
    <t>支付國外委託經營受託機構經理費稅捐，按營業稅率2%估算，編列53,237千元；支付國外保管銀行保管費稅捐，按營業稅率5%估算，編列8,334千元，合共編列61,571千元。</t>
  </si>
  <si>
    <t>利息收入</t>
  </si>
  <si>
    <t>調整「催收款項－滯納金」變動數154,876千元。</t>
  </si>
  <si>
    <r>
      <t>本年度預算數除以基金平均餘額</t>
    </r>
    <r>
      <rPr>
        <sz val="9"/>
        <rFont val="Times New Roman"/>
        <family val="1"/>
      </rPr>
      <t>2</t>
    </r>
    <r>
      <rPr>
        <sz val="9"/>
        <rFont val="標楷體"/>
        <family val="4"/>
      </rPr>
      <t>兆</t>
    </r>
    <r>
      <rPr>
        <sz val="9"/>
        <rFont val="Times New Roman"/>
        <family val="1"/>
      </rPr>
      <t>130</t>
    </r>
    <r>
      <rPr>
        <sz val="9"/>
        <rFont val="標楷體"/>
        <family val="4"/>
      </rPr>
      <t>億</t>
    </r>
    <r>
      <rPr>
        <sz val="9"/>
        <rFont val="Times New Roman"/>
        <family val="1"/>
      </rPr>
      <t>1,000</t>
    </r>
    <r>
      <rPr>
        <sz val="9"/>
        <rFont val="標楷體"/>
        <family val="4"/>
      </rPr>
      <t>萬元，折合基金預計運用淨期望收益率為</t>
    </r>
    <r>
      <rPr>
        <sz val="9"/>
        <rFont val="Times New Roman"/>
        <family val="1"/>
      </rPr>
      <t>4.05%</t>
    </r>
    <r>
      <rPr>
        <sz val="9"/>
        <rFont val="標楷體"/>
        <family val="4"/>
      </rPr>
      <t>。</t>
    </r>
  </si>
  <si>
    <t>投資業務成本-手續費費用分析表</t>
  </si>
  <si>
    <r>
      <t>詳第</t>
    </r>
    <r>
      <rPr>
        <sz val="9"/>
        <rFont val="Times New Roman"/>
        <family val="1"/>
      </rPr>
      <t>11</t>
    </r>
    <r>
      <rPr>
        <sz val="9"/>
        <rFont val="標楷體"/>
        <family val="4"/>
      </rPr>
      <t>投資業務收入明細表</t>
    </r>
  </si>
  <si>
    <r>
      <t>詳第</t>
    </r>
    <r>
      <rPr>
        <sz val="9"/>
        <rFont val="Times New Roman"/>
        <family val="1"/>
      </rPr>
      <t>12</t>
    </r>
    <r>
      <rPr>
        <sz val="9"/>
        <rFont val="標楷體"/>
        <family val="4"/>
      </rPr>
      <t>頁存款利息收入明細表</t>
    </r>
  </si>
  <si>
    <t>兌換短絀</t>
  </si>
  <si>
    <r>
      <t>詳第</t>
    </r>
    <r>
      <rPr>
        <sz val="9"/>
        <rFont val="Times New Roman"/>
        <family val="1"/>
      </rPr>
      <t>19</t>
    </r>
    <r>
      <rPr>
        <sz val="9"/>
        <rFont val="標楷體"/>
        <family val="4"/>
      </rPr>
      <t>頁投資業務成本</t>
    </r>
    <r>
      <rPr>
        <sz val="9"/>
        <rFont val="Times New Roman"/>
        <family val="1"/>
      </rPr>
      <t>-</t>
    </r>
    <r>
      <rPr>
        <sz val="9"/>
        <rFont val="標楷體"/>
        <family val="4"/>
      </rPr>
      <t>手續費費用分析表</t>
    </r>
  </si>
  <si>
    <t>詳第19頁投資業務成本-手續費費用分析表</t>
  </si>
  <si>
    <t>包括銀行存款102,348,405千元及自投資日起3個月內到期或清償之債權證券39,466,438千元。</t>
  </si>
  <si>
    <t>包括銀行存款115,073,921千元及自投資日起3個月內到期或清償之債權證券44,373,507千元。</t>
  </si>
  <si>
    <t>雜項收入</t>
  </si>
  <si>
    <t>現金</t>
  </si>
  <si>
    <t>流動金融資產</t>
  </si>
  <si>
    <t>透過餘絀按公允價值衡量之金融資產-流動-淨額</t>
  </si>
  <si>
    <t>持有至到期日金融資產-流動</t>
  </si>
  <si>
    <t>委託經營資產淨額</t>
  </si>
  <si>
    <t>其他金融資產-流動</t>
  </si>
  <si>
    <t>應收退休金</t>
  </si>
  <si>
    <t>應收收益</t>
  </si>
  <si>
    <t>應收利息</t>
  </si>
  <si>
    <t>其他預付款</t>
  </si>
  <si>
    <t>透過餘絀按公允價值衡量之金融資產-非流動-淨額</t>
  </si>
  <si>
    <t>持有至到期日金融資產-非流動</t>
  </si>
  <si>
    <t>電腦軟體</t>
  </si>
  <si>
    <t>催收款項</t>
  </si>
  <si>
    <t>備抵呆帳－催收款項</t>
  </si>
  <si>
    <t>暫付及待結轉帳項</t>
  </si>
  <si>
    <t>什項資產</t>
  </si>
  <si>
    <t>定期存款</t>
  </si>
  <si>
    <t>定期存款</t>
  </si>
  <si>
    <t>附賣回有價證券投資-債券</t>
  </si>
  <si>
    <t>預付款項</t>
  </si>
  <si>
    <t>非流動金融資產</t>
  </si>
  <si>
    <t>其他金融資產-非流動</t>
  </si>
  <si>
    <t>投資、長期應收款、貸墊款及準備金</t>
  </si>
  <si>
    <t>應付款項</t>
  </si>
  <si>
    <t>應收款項</t>
  </si>
  <si>
    <t>辦理國內外委託經營受託機構之遴選及聘任所需之費用，依國內、外分別辦理2次委外預估。</t>
  </si>
  <si>
    <r>
      <t>委託經營部位，依本基金會計制度及委託、保管契約規定，其相關費用係由委託經營資產逕扣</t>
    </r>
    <r>
      <rPr>
        <sz val="10"/>
        <color indexed="8"/>
        <rFont val="標楷體"/>
        <family val="4"/>
      </rPr>
      <t>3</t>
    </r>
    <r>
      <rPr>
        <sz val="9"/>
        <color indexed="8"/>
        <rFont val="標楷體"/>
        <family val="4"/>
      </rPr>
      <t>,635,704</t>
    </r>
    <r>
      <rPr>
        <sz val="10"/>
        <rFont val="標楷體"/>
        <family val="4"/>
      </rPr>
      <t>千元後之淨值，其相關費用詳第20頁委託經營逕扣費用分析表。</t>
    </r>
  </si>
  <si>
    <t>預收款項</t>
  </si>
  <si>
    <t>收取利息</t>
  </si>
  <si>
    <t>未計利息股利之本期賸餘(短絀)</t>
  </si>
  <si>
    <t>調整非現金項目</t>
  </si>
  <si>
    <r>
      <t>提繳勞工退休基金</t>
    </r>
  </si>
  <si>
    <r>
      <t>給付勞工退休金</t>
    </r>
  </si>
  <si>
    <t>利息股利之調整</t>
  </si>
  <si>
    <t>攤銷</t>
  </si>
  <si>
    <t>其他</t>
  </si>
  <si>
    <t>流動資產淨增</t>
  </si>
  <si>
    <t>未計利息股利之現金流入(流出)</t>
  </si>
  <si>
    <t>業務活動之淨現金流入（流出）</t>
  </si>
  <si>
    <t>增加投資</t>
  </si>
  <si>
    <t>增加無形資產</t>
  </si>
  <si>
    <t>投資活動之淨現金流入（流出）</t>
  </si>
  <si>
    <t>針對催收款項滯納金部分編列呆帳。</t>
  </si>
  <si>
    <t>科目</t>
  </si>
  <si>
    <t>籌資活動之淨現金流入（流出）</t>
  </si>
  <si>
    <t>累積賸餘</t>
  </si>
  <si>
    <t>累積賸餘</t>
  </si>
  <si>
    <t>提存呆帳及評價短絀</t>
  </si>
  <si>
    <t>基金業務資訊系統委外維護等所需費用。</t>
  </si>
  <si>
    <t>收取股利</t>
  </si>
  <si>
    <t>支付利息</t>
  </si>
  <si>
    <t>會計政策變動及前期錯誤
更正累積影響數</t>
  </si>
  <si>
    <t>本期賸餘</t>
  </si>
  <si>
    <t>前期未分配賸餘</t>
  </si>
  <si>
    <t>業務賸餘</t>
  </si>
  <si>
    <r>
      <rPr>
        <sz val="11"/>
        <rFont val="標楷體"/>
        <family val="4"/>
      </rPr>
      <t>業務外賸餘</t>
    </r>
    <r>
      <rPr>
        <sz val="11"/>
        <rFont val="Times New Roman"/>
        <family val="1"/>
      </rPr>
      <t>-</t>
    </r>
    <r>
      <rPr>
        <sz val="11"/>
        <rFont val="標楷體"/>
        <family val="4"/>
      </rPr>
      <t>滯納金</t>
    </r>
  </si>
  <si>
    <t>累積餘絀</t>
  </si>
  <si>
    <t>賸餘撥充基金數</t>
  </si>
  <si>
    <t>註：本年度預算數係參照行政院主計總處核定作業基金採用企業會計準則適用科(項)目編製之數；前年度決算數為審定決算數、上年
    度預算數為預算案數，並為導入企業會計準則科目重分類之數。</t>
  </si>
  <si>
    <r>
      <t>註</t>
    </r>
    <r>
      <rPr>
        <sz val="10"/>
        <rFont val="新細明體"/>
        <family val="1"/>
      </rPr>
      <t>：</t>
    </r>
    <r>
      <rPr>
        <sz val="10"/>
        <rFont val="標楷體"/>
        <family val="4"/>
      </rPr>
      <t>1.本年度信託代理與保證資產(負債)預計為806,954千元，為保證品(應付保證品) 806,954千元。
    2.本年度預計數係參照行政院主計總處核定作業基金採用企業會計準則適用科(項)目編製之數；前年度決算數為審定決算數、上年
      度預計數係就預算案數按實際業務狀況調整之數額(即原有之調整後預計數)，並為導入企業會計準則科目重分類之數。</t>
    </r>
  </si>
  <si>
    <t>勞工退休基金</t>
  </si>
  <si>
    <t>負債及淨值合計</t>
  </si>
  <si>
    <t>流動金融資產淨減(淨增)</t>
  </si>
  <si>
    <t>本期賸餘(短絀)</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</si>
</sst>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_);[Red]\(#,##0\)"/>
    <numFmt numFmtId="179" formatCode="0.000%"/>
    <numFmt numFmtId="180" formatCode="#,##0.00_);[Red]\(#,##0.00\)"/>
    <numFmt numFmtId="181" formatCode="0.00_ "/>
    <numFmt numFmtId="182" formatCode="#,##0.00_ "/>
    <numFmt numFmtId="183" formatCode="#,##0;[Red]#,##0"/>
    <numFmt numFmtId="184" formatCode="0.00000%"/>
    <numFmt numFmtId="185" formatCode="0;\-0;;@"/>
    <numFmt numFmtId="186" formatCode="_-* #,##0.000000_-;\-* #,##0.000000_-;_-* &quot;-&quot;??????_-;_-@_-"/>
    <numFmt numFmtId="187" formatCode="_-* #,##0.0_-;\-* #,##0.0_-;_-* &quot;-&quot;_-;_-@_-"/>
    <numFmt numFmtId="188" formatCode="_-* #,##0.00_-;\-* #,##0.00_-;_-* &quot;-&quot;_-;_-@_-"/>
    <numFmt numFmtId="189" formatCode="&quot;$&quot;#,##0.00"/>
    <numFmt numFmtId="190" formatCode="#,##0_ ;[Red]\-#,##0\ "/>
    <numFmt numFmtId="191" formatCode="#,##0.00_ ;[Red]\-#,##0.00\ "/>
    <numFmt numFmtId="192" formatCode="#,##0.0_ "/>
    <numFmt numFmtId="193" formatCode="#,##0_);\(#,##0\)"/>
    <numFmt numFmtId="194" formatCode="0.0000_ "/>
    <numFmt numFmtId="195" formatCode="0.000_ "/>
    <numFmt numFmtId="196" formatCode="#,##0.0;\-#,##0.0"/>
    <numFmt numFmtId="197" formatCode="0.0"/>
    <numFmt numFmtId="198" formatCode="0.0_);[Red]\(0.0\)"/>
    <numFmt numFmtId="199" formatCode="#,##0.0000;\-#,##0.0000"/>
    <numFmt numFmtId="200" formatCode="0.00_);[Red]\(0.00\)"/>
    <numFmt numFmtId="201" formatCode="_-* #,##0.0_-;\-* #,##0.0_-;_-* &quot;-&quot;?_-;_-@_-"/>
    <numFmt numFmtId="202" formatCode="#,##0.0_);\(#,##0.0\)"/>
    <numFmt numFmtId="203" formatCode="#,##0.0_);[Red]\(#,##0.0\)"/>
    <numFmt numFmtId="204" formatCode="#,##0.0"/>
    <numFmt numFmtId="205" formatCode="_-\ #,##0.0_-;\-\ #,##0.0_-;_-\ &quot;-&quot;?_-;_-@_-"/>
    <numFmt numFmtId="206" formatCode="m&quot;月&quot;d&quot;日&quot;"/>
    <numFmt numFmtId="207" formatCode="0_ "/>
    <numFmt numFmtId="208" formatCode="_-* #,##0.0_-;\-* #,##0.0_-;_-* &quot;-&quot;??_-;_-@_-"/>
    <numFmt numFmtId="209" formatCode="&quot;Yes&quot;;&quot;Yes&quot;;&quot;No&quot;"/>
    <numFmt numFmtId="210" formatCode="&quot;True&quot;;&quot;True&quot;;&quot;False&quot;"/>
    <numFmt numFmtId="211" formatCode="&quot;On&quot;;&quot;On&quot;;&quot;Off&quot;"/>
    <numFmt numFmtId="212" formatCode="&quot;$&quot;#,##0;&quot;$&quot;\-#,##0"/>
    <numFmt numFmtId="213" formatCode="&quot;$&quot;#,##0"/>
    <numFmt numFmtId="214" formatCode="&quot;$&quot;#,##0_);[Red]\(&quot;$&quot;#,##0\)"/>
    <numFmt numFmtId="215" formatCode="0.0000%"/>
    <numFmt numFmtId="216" formatCode="0.000000%"/>
    <numFmt numFmtId="217" formatCode="#,##0.000;\-#,##0.000"/>
    <numFmt numFmtId="218" formatCode="#,##0.00000;\-#,##0.00000"/>
    <numFmt numFmtId="219" formatCode="0.0%"/>
    <numFmt numFmtId="220" formatCode="\-0\3"/>
    <numFmt numFmtId="221" formatCode="0.E+00"/>
    <numFmt numFmtId="222" formatCode="0.0.E+00"/>
    <numFmt numFmtId="223" formatCode="0.00.E+00"/>
    <numFmt numFmtId="224" formatCode="0.000.E+00"/>
    <numFmt numFmtId="225" formatCode="0.0000.E+00"/>
    <numFmt numFmtId="226" formatCode="0.00000.E+00"/>
    <numFmt numFmtId="227" formatCode="0.000000.E+00"/>
    <numFmt numFmtId="228" formatCode="0.0000000.E+00"/>
    <numFmt numFmtId="229" formatCode="0.00000000.E+00"/>
    <numFmt numFmtId="230" formatCode="0.000000000.E+00"/>
    <numFmt numFmtId="231" formatCode="_-&quot;$&quot;* #,##0.0_-;\-&quot;$&quot;* #,##0.0_-;_-&quot;$&quot;* &quot;-&quot;??_-;_-@_-"/>
    <numFmt numFmtId="232" formatCode="_-&quot;$&quot;* #,##0_-;\-&quot;$&quot;* #,##0_-;_-&quot;$&quot;* &quot;-&quot;??_-;_-@_-"/>
    <numFmt numFmtId="233" formatCode="0_);[Red]\(0\)"/>
    <numFmt numFmtId="234" formatCode="##,##0;\-#,##0"/>
    <numFmt numFmtId="235" formatCode="[$-404]AM/PM\ hh:mm:ss"/>
    <numFmt numFmtId="236" formatCode="_-* #,##0.000_-;\-* #,##0.000_-;_-* &quot;-&quot;??_-;_-@_-"/>
    <numFmt numFmtId="237" formatCode="_-* #,##0.000_-;\-* #,##0.000_-;_-* &quot;-&quot;???_-;_-@_-"/>
    <numFmt numFmtId="238" formatCode="#,##0.0000_ "/>
    <numFmt numFmtId="239" formatCode="0.0000000%"/>
  </numFmts>
  <fonts count="97">
    <font>
      <sz val="12"/>
      <name val="新細明體"/>
      <family val="1"/>
    </font>
    <font>
      <sz val="9"/>
      <name val="新細明體"/>
      <family val="1"/>
    </font>
    <font>
      <sz val="12"/>
      <name val="標楷體"/>
      <family val="4"/>
    </font>
    <font>
      <sz val="12"/>
      <name val="Times New Roman"/>
      <family val="1"/>
    </font>
    <font>
      <b/>
      <sz val="14"/>
      <name val="標楷體"/>
      <family val="4"/>
    </font>
    <font>
      <sz val="16"/>
      <name val="華康楷書體W5"/>
      <family val="3"/>
    </font>
    <font>
      <u val="single"/>
      <sz val="16"/>
      <color indexed="36"/>
      <name val="華康楷書體W5"/>
      <family val="1"/>
    </font>
    <font>
      <u val="single"/>
      <sz val="16"/>
      <color indexed="12"/>
      <name val="華康楷書體W5"/>
      <family val="1"/>
    </font>
    <font>
      <sz val="9"/>
      <name val="細明體"/>
      <family val="3"/>
    </font>
    <font>
      <sz val="20"/>
      <name val="Times New Roman"/>
      <family val="1"/>
    </font>
    <font>
      <sz val="20"/>
      <name val="標楷體"/>
      <family val="4"/>
    </font>
    <font>
      <sz val="18"/>
      <name val="標楷體"/>
      <family val="4"/>
    </font>
    <font>
      <sz val="22"/>
      <name val="標楷體"/>
      <family val="4"/>
    </font>
    <font>
      <sz val="16"/>
      <name val="Times New Roman"/>
      <family val="1"/>
    </font>
    <font>
      <sz val="16"/>
      <name val="標楷體"/>
      <family val="4"/>
    </font>
    <font>
      <sz val="11"/>
      <name val="標楷體"/>
      <family val="4"/>
    </font>
    <font>
      <sz val="11"/>
      <name val="Times New Roman"/>
      <family val="1"/>
    </font>
    <font>
      <sz val="14"/>
      <name val="標楷體"/>
      <family val="4"/>
    </font>
    <font>
      <b/>
      <sz val="9"/>
      <name val="標楷體"/>
      <family val="4"/>
    </font>
    <font>
      <sz val="10"/>
      <name val="標楷體"/>
      <family val="4"/>
    </font>
    <font>
      <b/>
      <sz val="10"/>
      <name val="標楷體"/>
      <family val="4"/>
    </font>
    <font>
      <b/>
      <sz val="11"/>
      <name val="標楷體"/>
      <family val="4"/>
    </font>
    <font>
      <b/>
      <sz val="10"/>
      <name val="Times New Roman"/>
      <family val="1"/>
    </font>
    <font>
      <sz val="14"/>
      <name val="華康儷粗黑"/>
      <family val="3"/>
    </font>
    <font>
      <sz val="10"/>
      <name val="Times New Roman"/>
      <family val="1"/>
    </font>
    <font>
      <sz val="9"/>
      <name val="標楷體"/>
      <family val="4"/>
    </font>
    <font>
      <sz val="9"/>
      <name val="Times New Roman"/>
      <family val="1"/>
    </font>
    <font>
      <sz val="9"/>
      <name val="華康儷粗黑"/>
      <family val="3"/>
    </font>
    <font>
      <b/>
      <sz val="9"/>
      <name val="華康儷粗黑"/>
      <family val="3"/>
    </font>
    <font>
      <b/>
      <sz val="11"/>
      <name val="Times New Roman"/>
      <family val="1"/>
    </font>
    <font>
      <sz val="12"/>
      <name val="Courier"/>
      <family val="3"/>
    </font>
    <font>
      <b/>
      <sz val="11"/>
      <color indexed="8"/>
      <name val="標楷體"/>
      <family val="4"/>
    </font>
    <font>
      <sz val="9"/>
      <color indexed="8"/>
      <name val="標楷體"/>
      <family val="4"/>
    </font>
    <font>
      <sz val="11"/>
      <name val="華康儷粗黑"/>
      <family val="3"/>
    </font>
    <font>
      <b/>
      <sz val="16"/>
      <name val="華康楷書體W5"/>
      <family val="3"/>
    </font>
    <font>
      <b/>
      <sz val="12"/>
      <name val="Times New Roman"/>
      <family val="1"/>
    </font>
    <font>
      <b/>
      <sz val="12"/>
      <name val="標楷體"/>
      <family val="4"/>
    </font>
    <font>
      <u val="single"/>
      <sz val="20"/>
      <name val="Times New Roman"/>
      <family val="1"/>
    </font>
    <font>
      <u val="single"/>
      <sz val="20"/>
      <name val="標楷體"/>
      <family val="4"/>
    </font>
    <font>
      <sz val="11"/>
      <color indexed="10"/>
      <name val="標楷體"/>
      <family val="4"/>
    </font>
    <font>
      <sz val="11"/>
      <name val="華康粗黑體"/>
      <family val="3"/>
    </font>
    <font>
      <sz val="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華康楷書體W5"/>
      <family val="1"/>
    </font>
    <font>
      <sz val="9"/>
      <name val="華康楷書體W5"/>
      <family val="3"/>
    </font>
    <font>
      <sz val="12"/>
      <color indexed="10"/>
      <name val="標楷體"/>
      <family val="4"/>
    </font>
    <font>
      <sz val="16"/>
      <color indexed="10"/>
      <name val="華康楷書體W5"/>
      <family val="3"/>
    </font>
    <font>
      <b/>
      <sz val="9"/>
      <name val="新細明體"/>
      <family val="1"/>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9.5"/>
      <name val="標楷體"/>
      <family val="4"/>
    </font>
    <font>
      <sz val="10"/>
      <color indexed="10"/>
      <name val="Times New Roman"/>
      <family val="1"/>
    </font>
    <font>
      <sz val="10"/>
      <color indexed="10"/>
      <name val="標楷體"/>
      <family val="4"/>
    </font>
    <font>
      <sz val="11"/>
      <color indexed="10"/>
      <name val="Times New Roman"/>
      <family val="1"/>
    </font>
    <font>
      <b/>
      <sz val="10"/>
      <color indexed="10"/>
      <name val="Times New Roman"/>
      <family val="1"/>
    </font>
    <font>
      <b/>
      <sz val="12"/>
      <color indexed="10"/>
      <name val="Times New Roman"/>
      <family val="1"/>
    </font>
    <font>
      <b/>
      <sz val="12"/>
      <color indexed="10"/>
      <name val="標楷體"/>
      <family val="4"/>
    </font>
    <font>
      <sz val="8.5"/>
      <name val="標楷體"/>
      <family val="4"/>
    </font>
    <font>
      <sz val="10"/>
      <name val="新細明體"/>
      <family val="1"/>
    </font>
    <font>
      <sz val="10"/>
      <color indexed="8"/>
      <name val="標楷體"/>
      <family val="4"/>
    </font>
    <font>
      <sz val="11"/>
      <color indexed="8"/>
      <name val="Times New Roman"/>
      <family val="1"/>
    </font>
    <font>
      <sz val="10"/>
      <color indexed="8"/>
      <name val="Times New Roman"/>
      <family val="1"/>
    </font>
    <font>
      <sz val="11"/>
      <color indexed="8"/>
      <name val="標楷體"/>
      <family val="4"/>
    </font>
    <font>
      <b/>
      <sz val="12"/>
      <color indexed="8"/>
      <name val="Times New Roman"/>
      <family val="1"/>
    </font>
    <font>
      <sz val="11"/>
      <color theme="1"/>
      <name val="Times New Roman"/>
      <family val="1"/>
    </font>
    <font>
      <sz val="10"/>
      <color theme="1"/>
      <name val="Times New Roman"/>
      <family val="1"/>
    </font>
    <font>
      <sz val="11"/>
      <color rgb="FFFF0000"/>
      <name val="Times New Roman"/>
      <family val="1"/>
    </font>
    <font>
      <sz val="11"/>
      <color theme="1"/>
      <name val="標楷體"/>
      <family val="4"/>
    </font>
    <font>
      <b/>
      <sz val="12"/>
      <color theme="1"/>
      <name val="Times New Roman"/>
      <family val="1"/>
    </font>
    <font>
      <b/>
      <sz val="8"/>
      <name val="新細明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medium"/>
      <right style="thin"/>
      <top style="thin"/>
      <bottom style="thin"/>
    </border>
    <border>
      <left>
        <color indexed="63"/>
      </left>
      <right style="thin"/>
      <top style="thin"/>
      <bottom style="thin"/>
    </border>
    <border>
      <left style="thin"/>
      <right style="thin"/>
      <top style="medium"/>
      <bottom style="thin"/>
    </border>
    <border>
      <left>
        <color indexed="63"/>
      </left>
      <right style="thin"/>
      <top style="thin"/>
      <bottom>
        <color indexed="63"/>
      </bottom>
    </border>
    <border>
      <left style="medium"/>
      <right style="thin"/>
      <top style="medium"/>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1" applyNumberFormat="0" applyAlignment="0" applyProtection="0"/>
    <xf numFmtId="0" fontId="68" fillId="21" borderId="2" applyNumberFormat="0" applyAlignment="0" applyProtection="0"/>
    <xf numFmtId="0" fontId="69" fillId="0" borderId="0" applyNumberFormat="0" applyFill="0" applyBorder="0" applyAlignment="0" applyProtection="0"/>
    <xf numFmtId="0" fontId="70" fillId="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30" fillId="23" borderId="7" applyNumberFormat="0" applyFont="0" applyAlignment="0" applyProtection="0"/>
    <xf numFmtId="0" fontId="74" fillId="20" borderId="8" applyNumberFormat="0" applyAlignment="0" applyProtection="0"/>
    <xf numFmtId="0" fontId="50"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0" fillId="0" borderId="0">
      <alignment vertical="center"/>
      <protection/>
    </xf>
    <xf numFmtId="0" fontId="0" fillId="0" borderId="0">
      <alignment vertical="center"/>
      <protection/>
    </xf>
    <xf numFmtId="0" fontId="5" fillId="0" borderId="0" applyFont="0">
      <alignment/>
      <protection/>
    </xf>
    <xf numFmtId="0" fontId="5" fillId="0" borderId="0" applyFont="0">
      <alignment/>
      <protection/>
    </xf>
    <xf numFmtId="37" fontId="30" fillId="0" borderId="0">
      <alignment/>
      <protection/>
    </xf>
    <xf numFmtId="37" fontId="3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4" fillId="22" borderId="0" applyNumberFormat="0" applyBorder="0" applyAlignment="0" applyProtection="0"/>
    <xf numFmtId="0" fontId="45" fillId="0" borderId="9" applyNumberFormat="0" applyFill="0" applyAlignment="0" applyProtection="0"/>
    <xf numFmtId="0" fontId="46" fillId="4" borderId="0" applyNumberFormat="0" applyBorder="0" applyAlignment="0" applyProtection="0"/>
    <xf numFmtId="9" fontId="0" fillId="0" borderId="0" applyFont="0" applyFill="0" applyBorder="0" applyAlignment="0" applyProtection="0"/>
    <xf numFmtId="0" fontId="4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6" applyNumberFormat="0" applyFill="0" applyAlignment="0" applyProtection="0"/>
    <xf numFmtId="0" fontId="0" fillId="23" borderId="7" applyNumberFormat="0" applyFont="0" applyAlignment="0" applyProtection="0"/>
    <xf numFmtId="0" fontId="7" fillId="0" borderId="0" applyNumberFormat="0" applyFill="0" applyBorder="0" applyAlignment="0" applyProtection="0"/>
    <xf numFmtId="0" fontId="49" fillId="0" borderId="0" applyNumberFormat="0" applyFill="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7" borderId="1" applyNumberFormat="0" applyAlignment="0" applyProtection="0"/>
    <xf numFmtId="0" fontId="55" fillId="20" borderId="8" applyNumberFormat="0" applyAlignment="0" applyProtection="0"/>
    <xf numFmtId="0" fontId="56" fillId="21" borderId="2" applyNumberFormat="0" applyAlignment="0" applyProtection="0"/>
    <xf numFmtId="0" fontId="57" fillId="3" borderId="0" applyNumberFormat="0" applyBorder="0" applyAlignment="0" applyProtection="0"/>
    <xf numFmtId="0" fontId="58" fillId="0" borderId="0" applyNumberFormat="0" applyFill="0" applyBorder="0" applyAlignment="0" applyProtection="0"/>
  </cellStyleXfs>
  <cellXfs count="495">
    <xf numFmtId="0" fontId="0" fillId="0" borderId="0" xfId="0" applyAlignment="1">
      <alignment vertical="center"/>
    </xf>
    <xf numFmtId="0" fontId="11" fillId="0" borderId="0" xfId="77" applyFont="1" applyAlignment="1">
      <alignment vertical="top"/>
      <protection/>
    </xf>
    <xf numFmtId="0" fontId="2" fillId="0" borderId="0" xfId="77" applyFont="1" applyAlignment="1">
      <alignment vertical="top"/>
      <protection/>
    </xf>
    <xf numFmtId="0" fontId="2" fillId="0" borderId="0" xfId="77" applyFont="1" applyAlignment="1">
      <alignment horizontal="right" vertical="top"/>
      <protection/>
    </xf>
    <xf numFmtId="0" fontId="17" fillId="0" borderId="0" xfId="77" applyFont="1" applyAlignment="1">
      <alignment vertical="center"/>
      <protection/>
    </xf>
    <xf numFmtId="3" fontId="18" fillId="0" borderId="10" xfId="77" applyNumberFormat="1" applyFont="1" applyBorder="1" applyAlignment="1">
      <alignment vertical="top"/>
      <protection/>
    </xf>
    <xf numFmtId="0" fontId="19" fillId="0" borderId="11" xfId="77" applyFont="1" applyBorder="1" applyAlignment="1">
      <alignment vertical="top"/>
      <protection/>
    </xf>
    <xf numFmtId="0" fontId="19" fillId="0" borderId="12" xfId="77" applyFont="1" applyBorder="1" applyAlignment="1">
      <alignment vertical="top"/>
      <protection/>
    </xf>
    <xf numFmtId="0" fontId="19" fillId="0" borderId="13" xfId="77" applyFont="1" applyBorder="1" applyAlignment="1">
      <alignment vertical="top"/>
      <protection/>
    </xf>
    <xf numFmtId="0" fontId="17" fillId="0" borderId="0" xfId="77" applyFont="1" applyAlignment="1">
      <alignment vertical="top"/>
      <protection/>
    </xf>
    <xf numFmtId="177" fontId="22" fillId="0" borderId="10" xfId="77" applyNumberFormat="1" applyFont="1" applyBorder="1" applyAlignment="1">
      <alignment vertical="top"/>
      <protection/>
    </xf>
    <xf numFmtId="177" fontId="22" fillId="0" borderId="14" xfId="77" applyNumberFormat="1" applyFont="1" applyBorder="1" applyAlignment="1">
      <alignment vertical="top"/>
      <protection/>
    </xf>
    <xf numFmtId="3" fontId="19" fillId="0" borderId="15" xfId="77" applyNumberFormat="1" applyFont="1" applyBorder="1" applyAlignment="1">
      <alignment vertical="top"/>
      <protection/>
    </xf>
    <xf numFmtId="0" fontId="23" fillId="0" borderId="0" xfId="77" applyFont="1" applyAlignment="1">
      <alignment vertical="top"/>
      <protection/>
    </xf>
    <xf numFmtId="3" fontId="25" fillId="0" borderId="15" xfId="77" applyNumberFormat="1" applyFont="1" applyBorder="1" applyAlignment="1">
      <alignment vertical="top"/>
      <protection/>
    </xf>
    <xf numFmtId="3" fontId="26" fillId="0" borderId="10" xfId="77" applyNumberFormat="1" applyFont="1" applyBorder="1" applyAlignment="1">
      <alignment vertical="top"/>
      <protection/>
    </xf>
    <xf numFmtId="3" fontId="26" fillId="0" borderId="14" xfId="77" applyNumberFormat="1" applyFont="1" applyBorder="1" applyAlignment="1">
      <alignment vertical="top"/>
      <protection/>
    </xf>
    <xf numFmtId="0" fontId="4" fillId="0" borderId="0" xfId="77" applyFont="1" applyAlignment="1">
      <alignment vertical="top"/>
      <protection/>
    </xf>
    <xf numFmtId="3" fontId="22" fillId="0" borderId="16" xfId="77" applyNumberFormat="1" applyFont="1" applyBorder="1" applyAlignment="1">
      <alignment vertical="center"/>
      <protection/>
    </xf>
    <xf numFmtId="3" fontId="27" fillId="0" borderId="17" xfId="77" applyNumberFormat="1" applyFont="1" applyBorder="1" applyAlignment="1">
      <alignment vertical="center"/>
      <protection/>
    </xf>
    <xf numFmtId="0" fontId="28" fillId="0" borderId="0" xfId="77" applyFont="1" applyAlignment="1">
      <alignment horizontal="distributed" vertical="center"/>
      <protection/>
    </xf>
    <xf numFmtId="0" fontId="14" fillId="0" borderId="0" xfId="77" applyFont="1" applyAlignment="1">
      <alignment vertical="top"/>
      <protection/>
    </xf>
    <xf numFmtId="0" fontId="2" fillId="0" borderId="18" xfId="0" applyFont="1" applyBorder="1" applyAlignment="1">
      <alignment horizontal="distributed"/>
    </xf>
    <xf numFmtId="0" fontId="15" fillId="0" borderId="19" xfId="0" applyFont="1" applyBorder="1" applyAlignment="1">
      <alignment horizontal="distributed" vertical="top" wrapText="1"/>
    </xf>
    <xf numFmtId="0" fontId="11" fillId="0" borderId="0" xfId="76" applyFont="1" applyAlignment="1">
      <alignment vertical="top"/>
      <protection/>
    </xf>
    <xf numFmtId="0" fontId="2" fillId="0" borderId="0" xfId="76" applyFont="1" applyAlignment="1">
      <alignment vertical="top"/>
      <protection/>
    </xf>
    <xf numFmtId="0" fontId="2" fillId="0" borderId="0" xfId="76" applyFont="1" applyAlignment="1">
      <alignment horizontal="right" vertical="top"/>
      <protection/>
    </xf>
    <xf numFmtId="0" fontId="2" fillId="0" borderId="18" xfId="76" applyFont="1" applyBorder="1" applyAlignment="1">
      <alignment horizontal="distributed"/>
      <protection/>
    </xf>
    <xf numFmtId="0" fontId="15" fillId="0" borderId="19" xfId="76" applyFont="1" applyBorder="1" applyAlignment="1">
      <alignment horizontal="distributed" vertical="top" wrapText="1"/>
      <protection/>
    </xf>
    <xf numFmtId="0" fontId="17" fillId="0" borderId="0" xfId="76" applyFont="1" applyAlignment="1">
      <alignment vertical="center"/>
      <protection/>
    </xf>
    <xf numFmtId="0" fontId="15" fillId="0" borderId="20" xfId="76" applyFont="1" applyBorder="1" applyAlignment="1">
      <alignment vertical="top"/>
      <protection/>
    </xf>
    <xf numFmtId="3" fontId="18" fillId="0" borderId="10" xfId="76" applyNumberFormat="1" applyFont="1" applyBorder="1" applyAlignment="1">
      <alignment vertical="top"/>
      <protection/>
    </xf>
    <xf numFmtId="0" fontId="19" fillId="0" borderId="11" xfId="76" applyFont="1" applyBorder="1" applyAlignment="1">
      <alignment vertical="top"/>
      <protection/>
    </xf>
    <xf numFmtId="0" fontId="19" fillId="0" borderId="13" xfId="76" applyFont="1" applyBorder="1" applyAlignment="1">
      <alignment vertical="top"/>
      <protection/>
    </xf>
    <xf numFmtId="0" fontId="17" fillId="0" borderId="0" xfId="76" applyFont="1" applyAlignment="1">
      <alignment vertical="top"/>
      <protection/>
    </xf>
    <xf numFmtId="0" fontId="21" fillId="0" borderId="21" xfId="76" applyFont="1" applyBorder="1" applyAlignment="1">
      <alignment vertical="top"/>
      <protection/>
    </xf>
    <xf numFmtId="0" fontId="15" fillId="0" borderId="21" xfId="76" applyFont="1" applyBorder="1" applyAlignment="1">
      <alignment vertical="top"/>
      <protection/>
    </xf>
    <xf numFmtId="3" fontId="19" fillId="0" borderId="15" xfId="76" applyNumberFormat="1" applyFont="1" applyBorder="1" applyAlignment="1">
      <alignment vertical="top" wrapText="1"/>
      <protection/>
    </xf>
    <xf numFmtId="3" fontId="25" fillId="0" borderId="10" xfId="76" applyNumberFormat="1" applyFont="1" applyBorder="1" applyAlignment="1">
      <alignment vertical="top"/>
      <protection/>
    </xf>
    <xf numFmtId="3" fontId="25" fillId="0" borderId="14" xfId="76" applyNumberFormat="1" applyFont="1" applyBorder="1" applyAlignment="1">
      <alignment vertical="top"/>
      <protection/>
    </xf>
    <xf numFmtId="0" fontId="4" fillId="0" borderId="0" xfId="76" applyFont="1" applyAlignment="1">
      <alignment vertical="top"/>
      <protection/>
    </xf>
    <xf numFmtId="0" fontId="18" fillId="0" borderId="0" xfId="76" applyFont="1" applyAlignment="1">
      <alignment horizontal="distributed" vertical="center"/>
      <protection/>
    </xf>
    <xf numFmtId="0" fontId="14" fillId="0" borderId="0" xfId="76" applyFont="1" applyAlignment="1">
      <alignment vertical="top"/>
      <protection/>
    </xf>
    <xf numFmtId="3" fontId="25" fillId="0" borderId="22" xfId="76" applyNumberFormat="1" applyFont="1" applyBorder="1" applyAlignment="1">
      <alignment vertical="top"/>
      <protection/>
    </xf>
    <xf numFmtId="0" fontId="23" fillId="0" borderId="0" xfId="76" applyFont="1" applyAlignment="1">
      <alignment vertical="top"/>
      <protection/>
    </xf>
    <xf numFmtId="0" fontId="16" fillId="0" borderId="21" xfId="76" applyFont="1" applyBorder="1" applyAlignment="1">
      <alignment vertical="top"/>
      <protection/>
    </xf>
    <xf numFmtId="3" fontId="25" fillId="0" borderId="15" xfId="76" applyNumberFormat="1" applyFont="1" applyBorder="1" applyAlignment="1">
      <alignment vertical="top"/>
      <protection/>
    </xf>
    <xf numFmtId="0" fontId="28" fillId="0" borderId="0" xfId="76" applyFont="1" applyAlignment="1">
      <alignment horizontal="distributed" vertical="center"/>
      <protection/>
    </xf>
    <xf numFmtId="3" fontId="21" fillId="0" borderId="21" xfId="76" applyNumberFormat="1" applyFont="1" applyBorder="1" applyAlignment="1">
      <alignment vertical="top"/>
      <protection/>
    </xf>
    <xf numFmtId="176" fontId="22" fillId="0" borderId="10" xfId="81" applyNumberFormat="1" applyFont="1" applyBorder="1" applyAlignment="1">
      <alignment vertical="top"/>
    </xf>
    <xf numFmtId="179" fontId="24" fillId="0" borderId="10" xfId="76" applyNumberFormat="1" applyFont="1" applyBorder="1" applyAlignment="1" applyProtection="1">
      <alignment horizontal="right" vertical="top"/>
      <protection/>
    </xf>
    <xf numFmtId="41" fontId="20" fillId="0" borderId="22" xfId="76" applyNumberFormat="1" applyFont="1" applyBorder="1" applyAlignment="1">
      <alignment horizontal="right" vertical="top"/>
      <protection/>
    </xf>
    <xf numFmtId="41" fontId="22" fillId="0" borderId="14" xfId="76" applyNumberFormat="1" applyFont="1" applyBorder="1" applyAlignment="1">
      <alignment vertical="top"/>
      <protection/>
    </xf>
    <xf numFmtId="41" fontId="19" fillId="0" borderId="15" xfId="76" applyNumberFormat="1" applyFont="1" applyBorder="1" applyAlignment="1">
      <alignment vertical="top"/>
      <protection/>
    </xf>
    <xf numFmtId="0" fontId="19" fillId="0" borderId="15" xfId="76" applyFont="1" applyBorder="1" applyAlignment="1" applyProtection="1">
      <alignment horizontal="left" wrapText="1"/>
      <protection/>
    </xf>
    <xf numFmtId="3" fontId="25" fillId="0" borderId="21" xfId="76" applyNumberFormat="1" applyFont="1" applyBorder="1" applyAlignment="1">
      <alignment vertical="top"/>
      <protection/>
    </xf>
    <xf numFmtId="0" fontId="24" fillId="0" borderId="22" xfId="76" applyFont="1" applyBorder="1" applyAlignment="1">
      <alignment vertical="top"/>
      <protection/>
    </xf>
    <xf numFmtId="3" fontId="26" fillId="0" borderId="10" xfId="76" applyNumberFormat="1" applyFont="1" applyBorder="1" applyAlignment="1">
      <alignment vertical="top"/>
      <protection/>
    </xf>
    <xf numFmtId="3" fontId="26" fillId="0" borderId="14" xfId="76" applyNumberFormat="1" applyFont="1" applyBorder="1" applyAlignment="1">
      <alignment vertical="top"/>
      <protection/>
    </xf>
    <xf numFmtId="3" fontId="15" fillId="0" borderId="23" xfId="76" applyNumberFormat="1" applyFont="1" applyBorder="1" applyAlignment="1">
      <alignment vertical="center"/>
      <protection/>
    </xf>
    <xf numFmtId="176" fontId="22" fillId="0" borderId="24" xfId="81" applyNumberFormat="1" applyFont="1" applyBorder="1" applyAlignment="1">
      <alignment horizontal="distributed" vertical="center"/>
    </xf>
    <xf numFmtId="3" fontId="16" fillId="0" borderId="16" xfId="76" applyNumberFormat="1" applyFont="1" applyBorder="1" applyAlignment="1">
      <alignment vertical="center"/>
      <protection/>
    </xf>
    <xf numFmtId="3" fontId="15" fillId="0" borderId="16" xfId="76" applyNumberFormat="1" applyFont="1" applyBorder="1" applyAlignment="1">
      <alignment vertical="center"/>
      <protection/>
    </xf>
    <xf numFmtId="41" fontId="19" fillId="0" borderId="17" xfId="76" applyNumberFormat="1" applyFont="1" applyBorder="1" applyAlignment="1">
      <alignment vertical="top"/>
      <protection/>
    </xf>
    <xf numFmtId="3" fontId="22" fillId="0" borderId="16" xfId="76" applyNumberFormat="1" applyFont="1" applyBorder="1" applyAlignment="1">
      <alignment vertical="center"/>
      <protection/>
    </xf>
    <xf numFmtId="3" fontId="20" fillId="0" borderId="21" xfId="76" applyNumberFormat="1" applyFont="1" applyBorder="1" applyAlignment="1">
      <alignment vertical="top"/>
      <protection/>
    </xf>
    <xf numFmtId="0" fontId="19" fillId="0" borderId="22" xfId="76" applyFont="1" applyBorder="1" applyAlignment="1">
      <alignment vertical="top"/>
      <protection/>
    </xf>
    <xf numFmtId="3" fontId="15" fillId="0" borderId="23" xfId="76" applyNumberFormat="1" applyFont="1" applyBorder="1" applyAlignment="1">
      <alignment vertical="top"/>
      <protection/>
    </xf>
    <xf numFmtId="176" fontId="22" fillId="0" borderId="24" xfId="81" applyNumberFormat="1" applyFont="1" applyBorder="1" applyAlignment="1">
      <alignment horizontal="right" vertical="top"/>
    </xf>
    <xf numFmtId="3" fontId="26" fillId="0" borderId="16" xfId="76" applyNumberFormat="1" applyFont="1" applyBorder="1" applyAlignment="1">
      <alignment vertical="top"/>
      <protection/>
    </xf>
    <xf numFmtId="3" fontId="15" fillId="0" borderId="10" xfId="76" applyNumberFormat="1" applyFont="1" applyBorder="1" applyAlignment="1">
      <alignment vertical="top"/>
      <protection/>
    </xf>
    <xf numFmtId="0" fontId="17" fillId="0" borderId="10" xfId="76" applyFont="1" applyBorder="1" applyAlignment="1">
      <alignment vertical="top"/>
      <protection/>
    </xf>
    <xf numFmtId="37" fontId="15" fillId="0" borderId="21" xfId="79" applyFont="1" applyBorder="1" applyAlignment="1" applyProtection="1">
      <alignment horizontal="left" vertical="center"/>
      <protection/>
    </xf>
    <xf numFmtId="3" fontId="21" fillId="0" borderId="22" xfId="76" applyNumberFormat="1" applyFont="1" applyBorder="1" applyAlignment="1">
      <alignment vertical="top"/>
      <protection/>
    </xf>
    <xf numFmtId="3" fontId="19" fillId="0" borderId="15" xfId="76" applyNumberFormat="1" applyFont="1" applyBorder="1" applyAlignment="1">
      <alignment vertical="top"/>
      <protection/>
    </xf>
    <xf numFmtId="37" fontId="25" fillId="0" borderId="25" xfId="78" applyFont="1" applyBorder="1" applyAlignment="1">
      <alignment wrapText="1"/>
      <protection/>
    </xf>
    <xf numFmtId="37" fontId="16" fillId="0" borderId="21" xfId="79" applyFont="1" applyBorder="1" applyAlignment="1" applyProtection="1">
      <alignment horizontal="left" vertical="center"/>
      <protection/>
    </xf>
    <xf numFmtId="37" fontId="31" fillId="0" borderId="21" xfId="79" applyFont="1" applyBorder="1" applyAlignment="1" applyProtection="1">
      <alignment vertical="center"/>
      <protection/>
    </xf>
    <xf numFmtId="3" fontId="21" fillId="0" borderId="10" xfId="76" applyNumberFormat="1" applyFont="1" applyBorder="1" applyAlignment="1">
      <alignment vertical="top"/>
      <protection/>
    </xf>
    <xf numFmtId="37" fontId="32" fillId="0" borderId="25" xfId="78" applyFont="1" applyBorder="1" applyAlignment="1">
      <alignment vertical="center" wrapText="1"/>
      <protection/>
    </xf>
    <xf numFmtId="37" fontId="21" fillId="0" borderId="21" xfId="79" applyFont="1" applyBorder="1" applyAlignment="1">
      <alignment vertical="center"/>
      <protection/>
    </xf>
    <xf numFmtId="37" fontId="15" fillId="0" borderId="21" xfId="79" applyFont="1" applyBorder="1" applyAlignment="1">
      <alignment vertical="center"/>
      <protection/>
    </xf>
    <xf numFmtId="37" fontId="15" fillId="0" borderId="21" xfId="79" applyFont="1" applyBorder="1" applyAlignment="1" applyProtection="1">
      <alignment vertical="center"/>
      <protection/>
    </xf>
    <xf numFmtId="37" fontId="21" fillId="0" borderId="21" xfId="79" applyFont="1" applyBorder="1" applyAlignment="1" applyProtection="1">
      <alignment vertical="center"/>
      <protection/>
    </xf>
    <xf numFmtId="37" fontId="15" fillId="0" borderId="23" xfId="79" applyFont="1" applyBorder="1" applyAlignment="1" applyProtection="1">
      <alignment horizontal="left" vertical="top"/>
      <protection/>
    </xf>
    <xf numFmtId="3" fontId="27" fillId="0" borderId="17" xfId="76" applyNumberFormat="1" applyFont="1" applyBorder="1" applyAlignment="1">
      <alignment vertical="top"/>
      <protection/>
    </xf>
    <xf numFmtId="0" fontId="28" fillId="0" borderId="0" xfId="76" applyFont="1" applyAlignment="1">
      <alignment horizontal="distributed" vertical="top"/>
      <protection/>
    </xf>
    <xf numFmtId="3" fontId="27" fillId="0" borderId="17" xfId="76" applyNumberFormat="1" applyFont="1" applyBorder="1" applyAlignment="1">
      <alignment vertical="center"/>
      <protection/>
    </xf>
    <xf numFmtId="3" fontId="27" fillId="0" borderId="24" xfId="76" applyNumberFormat="1" applyFont="1" applyBorder="1" applyAlignment="1">
      <alignment vertical="center"/>
      <protection/>
    </xf>
    <xf numFmtId="3" fontId="25" fillId="0" borderId="22" xfId="76" applyNumberFormat="1" applyFont="1" applyFill="1" applyBorder="1" applyAlignment="1">
      <alignment vertical="top"/>
      <protection/>
    </xf>
    <xf numFmtId="0" fontId="17" fillId="0" borderId="10" xfId="77" applyFont="1" applyBorder="1" applyAlignment="1">
      <alignment vertical="top"/>
      <protection/>
    </xf>
    <xf numFmtId="0" fontId="17" fillId="0" borderId="15" xfId="77" applyFont="1" applyBorder="1" applyAlignment="1">
      <alignment vertical="top"/>
      <protection/>
    </xf>
    <xf numFmtId="0" fontId="17" fillId="0" borderId="21" xfId="76" applyFont="1" applyBorder="1" applyAlignment="1">
      <alignment vertical="top"/>
      <protection/>
    </xf>
    <xf numFmtId="0" fontId="17" fillId="0" borderId="15" xfId="76" applyFont="1" applyBorder="1" applyAlignment="1">
      <alignment vertical="top"/>
      <protection/>
    </xf>
    <xf numFmtId="0" fontId="17" fillId="0" borderId="21" xfId="77" applyFont="1" applyBorder="1" applyAlignment="1">
      <alignment vertical="top"/>
      <protection/>
    </xf>
    <xf numFmtId="0" fontId="2" fillId="0" borderId="0" xfId="76" applyFont="1" applyFill="1" applyAlignment="1">
      <alignment vertical="top"/>
      <protection/>
    </xf>
    <xf numFmtId="177" fontId="22" fillId="0" borderId="10" xfId="76" applyNumberFormat="1" applyFont="1" applyFill="1" applyBorder="1" applyAlignment="1">
      <alignment vertical="top"/>
      <protection/>
    </xf>
    <xf numFmtId="177" fontId="22" fillId="0" borderId="10" xfId="76" applyNumberFormat="1" applyFont="1" applyBorder="1" applyAlignment="1">
      <alignment vertical="top"/>
      <protection/>
    </xf>
    <xf numFmtId="177" fontId="22" fillId="0" borderId="14" xfId="76" applyNumberFormat="1" applyFont="1" applyBorder="1" applyAlignment="1">
      <alignment vertical="top"/>
      <protection/>
    </xf>
    <xf numFmtId="3" fontId="25" fillId="0" borderId="15" xfId="76" applyNumberFormat="1" applyFont="1" applyBorder="1" applyAlignment="1">
      <alignment vertical="top" wrapText="1"/>
      <protection/>
    </xf>
    <xf numFmtId="177" fontId="24" fillId="0" borderId="10" xfId="76" applyNumberFormat="1" applyFont="1" applyFill="1" applyBorder="1" applyAlignment="1">
      <alignment vertical="top"/>
      <protection/>
    </xf>
    <xf numFmtId="177" fontId="24" fillId="0" borderId="10" xfId="76" applyNumberFormat="1" applyFont="1" applyBorder="1" applyAlignment="1">
      <alignment vertical="top"/>
      <protection/>
    </xf>
    <xf numFmtId="177" fontId="24" fillId="0" borderId="14" xfId="76" applyNumberFormat="1" applyFont="1" applyBorder="1" applyAlignment="1">
      <alignment vertical="top"/>
      <protection/>
    </xf>
    <xf numFmtId="0" fontId="17" fillId="0" borderId="25" xfId="76" applyFont="1" applyBorder="1" applyAlignment="1">
      <alignment vertical="top"/>
      <protection/>
    </xf>
    <xf numFmtId="3" fontId="25" fillId="0" borderId="10" xfId="76" applyNumberFormat="1" applyFont="1" applyFill="1" applyBorder="1" applyAlignment="1">
      <alignment vertical="top"/>
      <protection/>
    </xf>
    <xf numFmtId="3" fontId="20" fillId="0" borderId="16" xfId="76" applyNumberFormat="1" applyFont="1" applyFill="1" applyBorder="1" applyAlignment="1">
      <alignment vertical="center"/>
      <protection/>
    </xf>
    <xf numFmtId="3" fontId="20" fillId="0" borderId="16" xfId="76" applyNumberFormat="1" applyFont="1" applyBorder="1" applyAlignment="1">
      <alignment vertical="center"/>
      <protection/>
    </xf>
    <xf numFmtId="0" fontId="28" fillId="0" borderId="26" xfId="76" applyFont="1" applyBorder="1" applyAlignment="1">
      <alignment horizontal="distributed" vertical="center"/>
      <protection/>
    </xf>
    <xf numFmtId="0" fontId="14" fillId="0" borderId="0" xfId="76" applyFont="1" applyFill="1" applyAlignment="1">
      <alignment vertical="top"/>
      <protection/>
    </xf>
    <xf numFmtId="3" fontId="19" fillId="0" borderId="0" xfId="76" applyNumberFormat="1" applyFont="1" applyFill="1" applyBorder="1" applyAlignment="1">
      <alignment vertical="top"/>
      <protection/>
    </xf>
    <xf numFmtId="3" fontId="20" fillId="0" borderId="0" xfId="76" applyNumberFormat="1" applyFont="1" applyFill="1" applyBorder="1" applyAlignment="1">
      <alignment vertical="top"/>
      <protection/>
    </xf>
    <xf numFmtId="0" fontId="14" fillId="0" borderId="0" xfId="76" applyFont="1" applyFill="1" applyBorder="1" applyAlignment="1">
      <alignment vertical="top"/>
      <protection/>
    </xf>
    <xf numFmtId="177" fontId="24" fillId="0" borderId="21" xfId="76" applyNumberFormat="1" applyFont="1" applyBorder="1" applyAlignment="1">
      <alignment vertical="top"/>
      <protection/>
    </xf>
    <xf numFmtId="3" fontId="15" fillId="0" borderId="22" xfId="76" applyNumberFormat="1" applyFont="1" applyBorder="1" applyAlignment="1">
      <alignment vertical="top"/>
      <protection/>
    </xf>
    <xf numFmtId="37" fontId="29" fillId="0" borderId="23" xfId="79" applyFont="1" applyBorder="1" applyAlignment="1" applyProtection="1">
      <alignment horizontal="left" vertical="top"/>
      <protection/>
    </xf>
    <xf numFmtId="0" fontId="19" fillId="0" borderId="15" xfId="76" applyFont="1" applyBorder="1" applyAlignment="1">
      <alignment vertical="top" wrapText="1"/>
      <protection/>
    </xf>
    <xf numFmtId="0" fontId="36" fillId="0" borderId="21" xfId="76" applyFont="1" applyBorder="1" applyAlignment="1">
      <alignment vertical="top"/>
      <protection/>
    </xf>
    <xf numFmtId="0" fontId="2" fillId="0" borderId="27" xfId="76" applyFont="1" applyBorder="1" applyAlignment="1">
      <alignment vertical="top"/>
      <protection/>
    </xf>
    <xf numFmtId="0" fontId="2" fillId="0" borderId="21" xfId="76" applyFont="1" applyBorder="1" applyAlignment="1">
      <alignment vertical="top"/>
      <protection/>
    </xf>
    <xf numFmtId="0" fontId="19" fillId="0" borderId="15" xfId="76" applyFont="1" applyBorder="1" applyAlignment="1" applyProtection="1">
      <alignment horizontal="left" vertical="top" wrapText="1"/>
      <protection/>
    </xf>
    <xf numFmtId="0" fontId="36" fillId="0" borderId="21" xfId="76" applyFont="1" applyBorder="1" applyAlignment="1">
      <alignment vertical="top" wrapText="1"/>
      <protection/>
    </xf>
    <xf numFmtId="3" fontId="25" fillId="0" borderId="25" xfId="76" applyNumberFormat="1" applyFont="1" applyBorder="1" applyAlignment="1">
      <alignment vertical="top"/>
      <protection/>
    </xf>
    <xf numFmtId="3" fontId="19" fillId="0" borderId="15" xfId="0" applyNumberFormat="1" applyFont="1" applyBorder="1" applyAlignment="1">
      <alignment horizontal="left" vertical="top" wrapText="1"/>
    </xf>
    <xf numFmtId="0" fontId="2" fillId="0" borderId="28" xfId="0" applyFont="1" applyFill="1" applyBorder="1" applyAlignment="1" applyProtection="1">
      <alignment horizontal="center" vertical="center"/>
      <protection/>
    </xf>
    <xf numFmtId="43" fontId="22" fillId="0" borderId="10" xfId="76" applyNumberFormat="1" applyFont="1" applyBorder="1" applyAlignment="1">
      <alignment vertical="top"/>
      <protection/>
    </xf>
    <xf numFmtId="43" fontId="24" fillId="0" borderId="10" xfId="76" applyNumberFormat="1" applyFont="1" applyBorder="1" applyAlignment="1">
      <alignment vertical="top"/>
      <protection/>
    </xf>
    <xf numFmtId="0" fontId="21" fillId="0" borderId="22" xfId="76" applyFont="1" applyBorder="1" applyAlignment="1">
      <alignment vertical="top"/>
      <protection/>
    </xf>
    <xf numFmtId="0" fontId="33" fillId="0" borderId="24" xfId="76" applyFont="1" applyBorder="1" applyAlignment="1">
      <alignment horizontal="distributed" vertical="center"/>
      <protection/>
    </xf>
    <xf numFmtId="177" fontId="22" fillId="0" borderId="16" xfId="76" applyNumberFormat="1" applyFont="1" applyBorder="1" applyAlignment="1">
      <alignment horizontal="distributed" vertical="center"/>
      <protection/>
    </xf>
    <xf numFmtId="43" fontId="22" fillId="0" borderId="14" xfId="76" applyNumberFormat="1" applyFont="1" applyFill="1" applyBorder="1" applyAlignment="1">
      <alignment vertical="top"/>
      <protection/>
    </xf>
    <xf numFmtId="43" fontId="24" fillId="0" borderId="14" xfId="76" applyNumberFormat="1" applyFont="1" applyFill="1" applyBorder="1" applyAlignment="1">
      <alignment vertical="top"/>
      <protection/>
    </xf>
    <xf numFmtId="43" fontId="22" fillId="0" borderId="14" xfId="76" applyNumberFormat="1" applyFont="1" applyBorder="1" applyAlignment="1">
      <alignment vertical="top"/>
      <protection/>
    </xf>
    <xf numFmtId="43" fontId="24" fillId="0" borderId="14" xfId="76" applyNumberFormat="1" applyFont="1" applyBorder="1" applyAlignment="1">
      <alignment vertical="top"/>
      <protection/>
    </xf>
    <xf numFmtId="0" fontId="2" fillId="0" borderId="28" xfId="0" applyFont="1" applyBorder="1" applyAlignment="1" applyProtection="1">
      <alignment horizontal="center" vertical="center"/>
      <protection/>
    </xf>
    <xf numFmtId="43" fontId="16" fillId="0" borderId="22" xfId="76" applyNumberFormat="1" applyFont="1" applyBorder="1" applyAlignment="1">
      <alignment vertical="top"/>
      <protection/>
    </xf>
    <xf numFmtId="3" fontId="27" fillId="0" borderId="29" xfId="76" applyNumberFormat="1" applyFont="1" applyBorder="1" applyAlignment="1">
      <alignment vertical="center"/>
      <protection/>
    </xf>
    <xf numFmtId="3" fontId="19" fillId="0" borderId="25" xfId="76" applyNumberFormat="1" applyFont="1" applyBorder="1" applyAlignment="1">
      <alignment vertical="top"/>
      <protection/>
    </xf>
    <xf numFmtId="0" fontId="15" fillId="0" borderId="22" xfId="76" applyFont="1" applyBorder="1" applyAlignment="1">
      <alignment vertical="top"/>
      <protection/>
    </xf>
    <xf numFmtId="0" fontId="2" fillId="0" borderId="30" xfId="0" applyFont="1" applyBorder="1" applyAlignment="1" applyProtection="1">
      <alignment horizontal="center" vertical="center"/>
      <protection/>
    </xf>
    <xf numFmtId="3" fontId="16" fillId="0" borderId="21" xfId="76" applyNumberFormat="1" applyFont="1" applyFill="1" applyBorder="1" applyAlignment="1">
      <alignment vertical="top"/>
      <protection/>
    </xf>
    <xf numFmtId="3" fontId="27" fillId="0" borderId="23" xfId="76" applyNumberFormat="1" applyFont="1" applyBorder="1" applyAlignment="1">
      <alignment vertical="center"/>
      <protection/>
    </xf>
    <xf numFmtId="0" fontId="2" fillId="0" borderId="30" xfId="0" applyFont="1" applyFill="1" applyBorder="1" applyAlignment="1" applyProtection="1">
      <alignment horizontal="center" vertical="center"/>
      <protection/>
    </xf>
    <xf numFmtId="177" fontId="22" fillId="0" borderId="27" xfId="76" applyNumberFormat="1" applyFont="1" applyBorder="1" applyAlignment="1">
      <alignment vertical="top"/>
      <protection/>
    </xf>
    <xf numFmtId="0" fontId="17" fillId="0" borderId="23" xfId="76" applyFont="1" applyBorder="1" applyAlignment="1">
      <alignment vertical="top"/>
      <protection/>
    </xf>
    <xf numFmtId="0" fontId="2" fillId="0" borderId="31" xfId="0" applyFont="1" applyBorder="1" applyAlignment="1" applyProtection="1">
      <alignment horizontal="center" vertical="center"/>
      <protection/>
    </xf>
    <xf numFmtId="0" fontId="2" fillId="0" borderId="32" xfId="76" applyFont="1" applyFill="1" applyBorder="1" applyAlignment="1">
      <alignment horizontal="distributed" vertical="center" wrapText="1"/>
      <protection/>
    </xf>
    <xf numFmtId="41" fontId="24" fillId="0" borderId="10" xfId="0" applyNumberFormat="1" applyFont="1" applyBorder="1" applyAlignment="1">
      <alignment vertical="top"/>
    </xf>
    <xf numFmtId="0" fontId="15" fillId="0" borderId="33" xfId="77" applyFont="1" applyBorder="1" applyAlignment="1">
      <alignment vertical="top"/>
      <protection/>
    </xf>
    <xf numFmtId="0" fontId="21" fillId="0" borderId="22" xfId="77" applyFont="1" applyBorder="1" applyAlignment="1">
      <alignment vertical="top"/>
      <protection/>
    </xf>
    <xf numFmtId="0" fontId="17" fillId="0" borderId="22" xfId="77" applyFont="1" applyBorder="1" applyAlignment="1">
      <alignment vertical="top"/>
      <protection/>
    </xf>
    <xf numFmtId="0" fontId="16" fillId="0" borderId="22" xfId="77" applyFont="1" applyBorder="1" applyAlignment="1">
      <alignment vertical="top"/>
      <protection/>
    </xf>
    <xf numFmtId="0" fontId="19" fillId="0" borderId="22" xfId="77" applyFont="1" applyBorder="1" applyAlignment="1">
      <alignment vertical="top"/>
      <protection/>
    </xf>
    <xf numFmtId="0" fontId="15" fillId="0" borderId="24" xfId="77" applyFont="1" applyBorder="1" applyAlignment="1">
      <alignment horizontal="distributed" vertical="center"/>
      <protection/>
    </xf>
    <xf numFmtId="0" fontId="2" fillId="0" borderId="34" xfId="0" applyFont="1" applyBorder="1" applyAlignment="1">
      <alignment horizontal="distributed"/>
    </xf>
    <xf numFmtId="0" fontId="15" fillId="0" borderId="35" xfId="0" applyFont="1" applyBorder="1" applyAlignment="1">
      <alignment horizontal="distributed" vertical="top" wrapText="1"/>
    </xf>
    <xf numFmtId="0" fontId="19" fillId="0" borderId="20" xfId="77" applyFont="1" applyBorder="1" applyAlignment="1">
      <alignment vertical="top"/>
      <protection/>
    </xf>
    <xf numFmtId="3" fontId="26" fillId="0" borderId="21" xfId="77" applyNumberFormat="1" applyFont="1" applyBorder="1" applyAlignment="1">
      <alignment vertical="top"/>
      <protection/>
    </xf>
    <xf numFmtId="3" fontId="22" fillId="0" borderId="23" xfId="77" applyNumberFormat="1" applyFont="1" applyBorder="1" applyAlignment="1">
      <alignment vertical="center"/>
      <protection/>
    </xf>
    <xf numFmtId="0" fontId="14" fillId="0" borderId="15" xfId="76" applyFont="1" applyBorder="1" applyAlignment="1">
      <alignment/>
      <protection/>
    </xf>
    <xf numFmtId="3" fontId="19" fillId="0" borderId="17" xfId="0" applyNumberFormat="1" applyFont="1" applyBorder="1" applyAlignment="1">
      <alignment horizontal="left" vertical="top" wrapText="1"/>
    </xf>
    <xf numFmtId="43" fontId="22" fillId="0" borderId="10" xfId="76" applyNumberFormat="1" applyFont="1" applyFill="1" applyBorder="1" applyAlignment="1">
      <alignment vertical="top"/>
      <protection/>
    </xf>
    <xf numFmtId="43" fontId="29" fillId="0" borderId="14" xfId="76" applyNumberFormat="1" applyFont="1" applyBorder="1" applyAlignment="1">
      <alignment vertical="top"/>
      <protection/>
    </xf>
    <xf numFmtId="43" fontId="29" fillId="0" borderId="10" xfId="76" applyNumberFormat="1" applyFont="1" applyBorder="1" applyAlignment="1">
      <alignment vertical="top"/>
      <protection/>
    </xf>
    <xf numFmtId="0" fontId="15" fillId="0" borderId="24" xfId="76" applyFont="1" applyBorder="1" applyAlignment="1">
      <alignment horizontal="distributed" vertical="top"/>
      <protection/>
    </xf>
    <xf numFmtId="49" fontId="15" fillId="0" borderId="10" xfId="76" applyNumberFormat="1" applyFont="1" applyFill="1" applyBorder="1" applyAlignment="1">
      <alignment horizontal="left" vertical="top" indent="1"/>
      <protection/>
    </xf>
    <xf numFmtId="41" fontId="29" fillId="0" borderId="21" xfId="76" applyNumberFormat="1" applyFont="1" applyFill="1" applyBorder="1" applyAlignment="1">
      <alignment vertical="top"/>
      <protection/>
    </xf>
    <xf numFmtId="41" fontId="16" fillId="0" borderId="10" xfId="76" applyNumberFormat="1" applyFont="1" applyFill="1" applyBorder="1" applyAlignment="1">
      <alignment vertical="top"/>
      <protection/>
    </xf>
    <xf numFmtId="41" fontId="29" fillId="0" borderId="10" xfId="76" applyNumberFormat="1" applyFont="1" applyFill="1" applyBorder="1" applyAlignment="1">
      <alignment vertical="top"/>
      <protection/>
    </xf>
    <xf numFmtId="177" fontId="16" fillId="0" borderId="10" xfId="76" applyNumberFormat="1" applyFont="1" applyFill="1" applyBorder="1" applyAlignment="1">
      <alignment vertical="top"/>
      <protection/>
    </xf>
    <xf numFmtId="177" fontId="22" fillId="0" borderId="20" xfId="0" applyNumberFormat="1" applyFont="1" applyBorder="1" applyAlignment="1">
      <alignment horizontal="right" vertical="top"/>
    </xf>
    <xf numFmtId="177" fontId="22" fillId="0" borderId="23" xfId="76" applyNumberFormat="1" applyFont="1" applyBorder="1" applyAlignment="1">
      <alignment vertical="top"/>
      <protection/>
    </xf>
    <xf numFmtId="41" fontId="22" fillId="0" borderId="16" xfId="0" applyNumberFormat="1" applyFont="1" applyBorder="1" applyAlignment="1">
      <alignment vertical="top"/>
    </xf>
    <xf numFmtId="43" fontId="24" fillId="0" borderId="10" xfId="76" applyNumberFormat="1" applyFont="1" applyFill="1" applyBorder="1" applyAlignment="1">
      <alignment vertical="top"/>
      <protection/>
    </xf>
    <xf numFmtId="10" fontId="18" fillId="0" borderId="10" xfId="76" applyNumberFormat="1" applyFont="1" applyBorder="1" applyAlignment="1">
      <alignment vertical="top"/>
      <protection/>
    </xf>
    <xf numFmtId="43" fontId="16" fillId="0" borderId="10" xfId="76" applyNumberFormat="1" applyFont="1" applyBorder="1" applyAlignment="1">
      <alignment vertical="top"/>
      <protection/>
    </xf>
    <xf numFmtId="41" fontId="22" fillId="0" borderId="10" xfId="0" applyNumberFormat="1" applyFont="1" applyBorder="1" applyAlignment="1">
      <alignment vertical="top"/>
    </xf>
    <xf numFmtId="3" fontId="35" fillId="0" borderId="24" xfId="76" applyNumberFormat="1" applyFont="1" applyBorder="1" applyAlignment="1">
      <alignment vertical="top"/>
      <protection/>
    </xf>
    <xf numFmtId="41" fontId="16" fillId="0" borderId="21" xfId="76" applyNumberFormat="1" applyFont="1" applyFill="1" applyBorder="1" applyAlignment="1">
      <alignment vertical="top"/>
      <protection/>
    </xf>
    <xf numFmtId="0" fontId="15" fillId="0" borderId="22" xfId="76" applyFont="1" applyBorder="1" applyAlignment="1">
      <alignment horizontal="left" vertical="top" indent="2"/>
      <protection/>
    </xf>
    <xf numFmtId="3" fontId="16" fillId="0" borderId="22" xfId="76" applyNumberFormat="1" applyFont="1" applyFill="1" applyBorder="1" applyAlignment="1">
      <alignment vertical="top"/>
      <protection/>
    </xf>
    <xf numFmtId="3" fontId="24" fillId="0" borderId="10" xfId="76" applyNumberFormat="1" applyFont="1" applyFill="1" applyBorder="1" applyAlignment="1">
      <alignment vertical="top"/>
      <protection/>
    </xf>
    <xf numFmtId="3" fontId="19" fillId="0" borderId="15" xfId="76" applyNumberFormat="1" applyFont="1" applyFill="1" applyBorder="1" applyAlignment="1">
      <alignment vertical="top"/>
      <protection/>
    </xf>
    <xf numFmtId="3" fontId="21" fillId="0" borderId="10" xfId="76" applyNumberFormat="1" applyFont="1" applyFill="1" applyBorder="1" applyAlignment="1">
      <alignment vertical="top"/>
      <protection/>
    </xf>
    <xf numFmtId="3" fontId="25" fillId="0" borderId="15" xfId="76" applyNumberFormat="1" applyFont="1" applyFill="1" applyBorder="1" applyAlignment="1">
      <alignment vertical="top"/>
      <protection/>
    </xf>
    <xf numFmtId="3" fontId="26" fillId="0" borderId="15" xfId="76" applyNumberFormat="1" applyFont="1" applyFill="1" applyBorder="1" applyAlignment="1">
      <alignment vertical="top"/>
      <protection/>
    </xf>
    <xf numFmtId="3" fontId="22" fillId="0" borderId="10" xfId="76" applyNumberFormat="1" applyFont="1" applyFill="1" applyBorder="1" applyAlignment="1">
      <alignment vertical="top"/>
      <protection/>
    </xf>
    <xf numFmtId="3" fontId="15" fillId="0" borderId="10" xfId="76" applyNumberFormat="1" applyFont="1" applyFill="1" applyBorder="1" applyAlignment="1">
      <alignment vertical="top"/>
      <protection/>
    </xf>
    <xf numFmtId="49" fontId="15" fillId="0" borderId="10" xfId="76" applyNumberFormat="1" applyFont="1" applyFill="1" applyBorder="1" applyAlignment="1">
      <alignment horizontal="left" vertical="top" wrapText="1" indent="3"/>
      <protection/>
    </xf>
    <xf numFmtId="0" fontId="0" fillId="0" borderId="15" xfId="0" applyFill="1" applyBorder="1" applyAlignment="1">
      <alignment vertical="center"/>
    </xf>
    <xf numFmtId="41" fontId="20" fillId="0" borderId="22" xfId="76" applyNumberFormat="1" applyFont="1" applyFill="1" applyBorder="1" applyAlignment="1">
      <alignment horizontal="right" vertical="top"/>
      <protection/>
    </xf>
    <xf numFmtId="176" fontId="22" fillId="0" borderId="10" xfId="81" applyNumberFormat="1" applyFont="1" applyFill="1" applyBorder="1" applyAlignment="1">
      <alignment vertical="top"/>
    </xf>
    <xf numFmtId="10" fontId="24" fillId="0" borderId="10" xfId="76" applyNumberFormat="1" applyFont="1" applyFill="1" applyBorder="1" applyAlignment="1" applyProtection="1">
      <alignment horizontal="right" vertical="top"/>
      <protection/>
    </xf>
    <xf numFmtId="41" fontId="22" fillId="0" borderId="14" xfId="76" applyNumberFormat="1" applyFont="1" applyFill="1" applyBorder="1" applyAlignment="1">
      <alignment vertical="top"/>
      <protection/>
    </xf>
    <xf numFmtId="41" fontId="22" fillId="0" borderId="10" xfId="76" applyNumberFormat="1" applyFont="1" applyFill="1" applyBorder="1" applyAlignment="1">
      <alignment vertical="top"/>
      <protection/>
    </xf>
    <xf numFmtId="3" fontId="18" fillId="0" borderId="10" xfId="76" applyNumberFormat="1" applyFont="1" applyFill="1" applyBorder="1" applyAlignment="1">
      <alignment vertical="top"/>
      <protection/>
    </xf>
    <xf numFmtId="176" fontId="35" fillId="0" borderId="10" xfId="81" applyNumberFormat="1" applyFont="1" applyFill="1" applyBorder="1" applyAlignment="1">
      <alignment vertical="top"/>
    </xf>
    <xf numFmtId="176" fontId="36" fillId="0" borderId="10" xfId="81" applyNumberFormat="1" applyFont="1" applyFill="1" applyBorder="1" applyAlignment="1">
      <alignment vertical="top"/>
    </xf>
    <xf numFmtId="178" fontId="35" fillId="0" borderId="22" xfId="81" applyNumberFormat="1" applyFont="1" applyFill="1" applyBorder="1" applyAlignment="1">
      <alignment vertical="top"/>
    </xf>
    <xf numFmtId="49" fontId="15" fillId="0" borderId="10" xfId="76" applyNumberFormat="1" applyFont="1" applyFill="1" applyBorder="1" applyAlignment="1">
      <alignment horizontal="left" vertical="top" indent="3"/>
      <protection/>
    </xf>
    <xf numFmtId="49" fontId="15" fillId="0" borderId="10" xfId="76" applyNumberFormat="1" applyFont="1" applyFill="1" applyBorder="1" applyAlignment="1">
      <alignment horizontal="left" vertical="top" wrapText="1" indent="2"/>
      <protection/>
    </xf>
    <xf numFmtId="41" fontId="29" fillId="0" borderId="14" xfId="76" applyNumberFormat="1" applyFont="1" applyFill="1" applyBorder="1" applyAlignment="1">
      <alignment vertical="top"/>
      <protection/>
    </xf>
    <xf numFmtId="177" fontId="16" fillId="0" borderId="22" xfId="76" applyNumberFormat="1" applyFont="1" applyFill="1" applyBorder="1" applyAlignment="1">
      <alignment vertical="top"/>
      <protection/>
    </xf>
    <xf numFmtId="3" fontId="41" fillId="0" borderId="0" xfId="76" applyNumberFormat="1" applyFont="1" applyFill="1" applyBorder="1" applyAlignment="1">
      <alignment vertical="top"/>
      <protection/>
    </xf>
    <xf numFmtId="3" fontId="15" fillId="0" borderId="0" xfId="76" applyNumberFormat="1" applyFont="1" applyBorder="1" applyAlignment="1">
      <alignment vertical="center"/>
      <protection/>
    </xf>
    <xf numFmtId="176" fontId="22" fillId="0" borderId="0" xfId="81" applyNumberFormat="1" applyFont="1" applyBorder="1" applyAlignment="1">
      <alignment horizontal="distributed" vertical="center"/>
    </xf>
    <xf numFmtId="3" fontId="16" fillId="0" borderId="0" xfId="76" applyNumberFormat="1" applyFont="1" applyBorder="1" applyAlignment="1">
      <alignment vertical="center"/>
      <protection/>
    </xf>
    <xf numFmtId="3" fontId="22" fillId="0" borderId="0" xfId="76" applyNumberFormat="1" applyFont="1" applyBorder="1" applyAlignment="1">
      <alignment vertical="center"/>
      <protection/>
    </xf>
    <xf numFmtId="41" fontId="19" fillId="0" borderId="0" xfId="76" applyNumberFormat="1" applyFont="1" applyBorder="1" applyAlignment="1">
      <alignment vertical="top"/>
      <protection/>
    </xf>
    <xf numFmtId="3" fontId="25" fillId="0" borderId="15" xfId="76" applyNumberFormat="1" applyFont="1" applyFill="1" applyBorder="1" applyAlignment="1">
      <alignment vertical="top" wrapText="1"/>
      <protection/>
    </xf>
    <xf numFmtId="3" fontId="25" fillId="0" borderId="25" xfId="76" applyNumberFormat="1" applyFont="1" applyFill="1" applyBorder="1" applyAlignment="1">
      <alignment vertical="top" wrapText="1"/>
      <protection/>
    </xf>
    <xf numFmtId="49" fontId="15" fillId="0" borderId="10" xfId="76" applyNumberFormat="1" applyFont="1" applyFill="1" applyBorder="1" applyAlignment="1">
      <alignment horizontal="left" vertical="top" indent="2"/>
      <protection/>
    </xf>
    <xf numFmtId="3" fontId="19" fillId="0" borderId="15" xfId="76" applyNumberFormat="1" applyFont="1" applyFill="1" applyBorder="1" applyAlignment="1">
      <alignment vertical="top" wrapText="1"/>
      <protection/>
    </xf>
    <xf numFmtId="177" fontId="22" fillId="0" borderId="10" xfId="77" applyNumberFormat="1" applyFont="1" applyFill="1" applyBorder="1" applyAlignment="1">
      <alignment vertical="top"/>
      <protection/>
    </xf>
    <xf numFmtId="41" fontId="24" fillId="0" borderId="10" xfId="76" applyNumberFormat="1" applyFont="1" applyFill="1" applyBorder="1" applyAlignment="1">
      <alignment vertical="top"/>
      <protection/>
    </xf>
    <xf numFmtId="3" fontId="19" fillId="0" borderId="17" xfId="76" applyNumberFormat="1" applyFont="1" applyFill="1" applyBorder="1" applyAlignment="1">
      <alignment vertical="top" wrapText="1"/>
      <protection/>
    </xf>
    <xf numFmtId="0" fontId="11" fillId="0" borderId="0" xfId="0" applyFont="1" applyAlignment="1">
      <alignment vertical="top"/>
    </xf>
    <xf numFmtId="0" fontId="2" fillId="0" borderId="0" xfId="0" applyFont="1" applyAlignment="1">
      <alignment vertical="top"/>
    </xf>
    <xf numFmtId="0" fontId="2" fillId="0" borderId="0" xfId="0" applyFont="1" applyAlignment="1">
      <alignment horizontal="right" vertical="top"/>
    </xf>
    <xf numFmtId="0" fontId="19" fillId="0" borderId="36" xfId="0" applyFont="1" applyBorder="1" applyAlignment="1">
      <alignment horizontal="center" vertical="top"/>
    </xf>
    <xf numFmtId="181" fontId="19" fillId="0" borderId="36" xfId="0" applyNumberFormat="1" applyFont="1" applyBorder="1" applyAlignment="1">
      <alignment horizontal="center" vertical="top" wrapText="1"/>
    </xf>
    <xf numFmtId="0" fontId="17" fillId="0" borderId="0" xfId="0" applyFont="1" applyAlignment="1">
      <alignment vertical="center"/>
    </xf>
    <xf numFmtId="3" fontId="18" fillId="0" borderId="21" xfId="0" applyNumberFormat="1" applyFont="1" applyBorder="1" applyAlignment="1">
      <alignment vertical="top"/>
    </xf>
    <xf numFmtId="0" fontId="20" fillId="0" borderId="22" xfId="0" applyFont="1" applyBorder="1" applyAlignment="1">
      <alignment vertical="top"/>
    </xf>
    <xf numFmtId="3" fontId="18" fillId="0" borderId="10" xfId="0" applyNumberFormat="1" applyFont="1" applyBorder="1" applyAlignment="1">
      <alignment vertical="top"/>
    </xf>
    <xf numFmtId="0" fontId="19" fillId="0" borderId="10" xfId="0" applyFont="1" applyBorder="1" applyAlignment="1">
      <alignment vertical="top"/>
    </xf>
    <xf numFmtId="0" fontId="19" fillId="0" borderId="14" xfId="0" applyFont="1" applyBorder="1" applyAlignment="1">
      <alignment vertical="top"/>
    </xf>
    <xf numFmtId="0" fontId="19" fillId="0" borderId="15" xfId="0" applyFont="1" applyBorder="1" applyAlignment="1">
      <alignment vertical="top"/>
    </xf>
    <xf numFmtId="0" fontId="17" fillId="0" borderId="0" xfId="0" applyFont="1" applyAlignment="1">
      <alignment vertical="top"/>
    </xf>
    <xf numFmtId="41" fontId="19" fillId="0" borderId="21" xfId="0" applyNumberFormat="1" applyFont="1" applyBorder="1" applyAlignment="1">
      <alignment vertical="top"/>
    </xf>
    <xf numFmtId="0" fontId="19" fillId="0" borderId="22" xfId="0" applyFont="1" applyBorder="1" applyAlignment="1">
      <alignment vertical="top"/>
    </xf>
    <xf numFmtId="41" fontId="19" fillId="0" borderId="10" xfId="0" applyNumberFormat="1" applyFont="1" applyBorder="1" applyAlignment="1">
      <alignment vertical="top"/>
    </xf>
    <xf numFmtId="181" fontId="41" fillId="0" borderId="14" xfId="0" applyNumberFormat="1" applyFont="1" applyBorder="1" applyAlignment="1">
      <alignment vertical="top"/>
    </xf>
    <xf numFmtId="3" fontId="25" fillId="0" borderId="21" xfId="0" applyNumberFormat="1" applyFont="1" applyBorder="1" applyAlignment="1">
      <alignment vertical="top"/>
    </xf>
    <xf numFmtId="3" fontId="25" fillId="0" borderId="10" xfId="0" applyNumberFormat="1" applyFont="1" applyBorder="1" applyAlignment="1">
      <alignment vertical="top"/>
    </xf>
    <xf numFmtId="3" fontId="25" fillId="0" borderId="14" xfId="0" applyNumberFormat="1" applyFont="1" applyBorder="1" applyAlignment="1">
      <alignment vertical="top"/>
    </xf>
    <xf numFmtId="0" fontId="19" fillId="0" borderId="0" xfId="0" applyFont="1" applyAlignment="1">
      <alignment vertical="top"/>
    </xf>
    <xf numFmtId="0" fontId="14" fillId="0" borderId="0" xfId="0" applyFont="1" applyAlignment="1">
      <alignment vertical="top"/>
    </xf>
    <xf numFmtId="0" fontId="36" fillId="0" borderId="21" xfId="76" applyFont="1" applyFill="1" applyBorder="1" applyAlignment="1">
      <alignment vertical="top" wrapText="1"/>
      <protection/>
    </xf>
    <xf numFmtId="0" fontId="28" fillId="0" borderId="0" xfId="76" applyFont="1" applyFill="1" applyAlignment="1">
      <alignment horizontal="distributed" vertical="top"/>
      <protection/>
    </xf>
    <xf numFmtId="0" fontId="2" fillId="0" borderId="18" xfId="76" applyFont="1" applyFill="1" applyBorder="1" applyAlignment="1">
      <alignment horizontal="distributed"/>
      <protection/>
    </xf>
    <xf numFmtId="0" fontId="11" fillId="0" borderId="0" xfId="76" applyFont="1" applyFill="1" applyAlignment="1">
      <alignment vertical="top"/>
      <protection/>
    </xf>
    <xf numFmtId="0" fontId="2" fillId="0" borderId="0" xfId="76" applyFont="1" applyFill="1" applyAlignment="1">
      <alignment horizontal="right" vertical="top"/>
      <protection/>
    </xf>
    <xf numFmtId="0" fontId="15" fillId="0" borderId="19" xfId="76" applyFont="1" applyFill="1" applyBorder="1" applyAlignment="1">
      <alignment horizontal="distributed" vertical="top" wrapText="1"/>
      <protection/>
    </xf>
    <xf numFmtId="0" fontId="17" fillId="0" borderId="0" xfId="76" applyFont="1" applyFill="1" applyAlignment="1">
      <alignment vertical="center"/>
      <protection/>
    </xf>
    <xf numFmtId="3" fontId="18" fillId="0" borderId="21" xfId="76" applyNumberFormat="1" applyFont="1" applyFill="1" applyBorder="1" applyAlignment="1">
      <alignment vertical="top"/>
      <protection/>
    </xf>
    <xf numFmtId="0" fontId="15" fillId="0" borderId="33" xfId="76" applyFont="1" applyFill="1" applyBorder="1" applyAlignment="1">
      <alignment vertical="top"/>
      <protection/>
    </xf>
    <xf numFmtId="0" fontId="19" fillId="0" borderId="11" xfId="76" applyFont="1" applyFill="1" applyBorder="1" applyAlignment="1">
      <alignment vertical="top"/>
      <protection/>
    </xf>
    <xf numFmtId="0" fontId="19" fillId="0" borderId="12" xfId="76" applyFont="1" applyFill="1" applyBorder="1" applyAlignment="1">
      <alignment vertical="top"/>
      <protection/>
    </xf>
    <xf numFmtId="0" fontId="19" fillId="0" borderId="13" xfId="76" applyFont="1" applyFill="1" applyBorder="1" applyAlignment="1">
      <alignment vertical="top"/>
      <protection/>
    </xf>
    <xf numFmtId="0" fontId="17" fillId="0" borderId="0" xfId="76" applyFont="1" applyFill="1" applyAlignment="1">
      <alignment vertical="top"/>
      <protection/>
    </xf>
    <xf numFmtId="3" fontId="15" fillId="0" borderId="15" xfId="76" applyNumberFormat="1" applyFont="1" applyFill="1" applyBorder="1" applyAlignment="1">
      <alignment vertical="top" wrapText="1"/>
      <protection/>
    </xf>
    <xf numFmtId="0" fontId="15" fillId="0" borderId="15" xfId="0" applyFont="1" applyFill="1" applyBorder="1" applyAlignment="1">
      <alignment vertical="top" wrapText="1"/>
    </xf>
    <xf numFmtId="0" fontId="14" fillId="0" borderId="21" xfId="76" applyFont="1" applyFill="1" applyBorder="1" applyAlignment="1">
      <alignment vertical="top"/>
      <protection/>
    </xf>
    <xf numFmtId="0" fontId="14" fillId="0" borderId="10" xfId="76" applyFont="1" applyFill="1" applyBorder="1" applyAlignment="1">
      <alignment vertical="top"/>
      <protection/>
    </xf>
    <xf numFmtId="3" fontId="25" fillId="0" borderId="21" xfId="76" applyNumberFormat="1" applyFont="1" applyFill="1" applyBorder="1" applyAlignment="1">
      <alignment vertical="top"/>
      <protection/>
    </xf>
    <xf numFmtId="0" fontId="19" fillId="0" borderId="22" xfId="76" applyFont="1" applyFill="1" applyBorder="1" applyAlignment="1">
      <alignment vertical="top"/>
      <protection/>
    </xf>
    <xf numFmtId="3" fontId="25" fillId="0" borderId="14" xfId="76" applyNumberFormat="1" applyFont="1" applyFill="1" applyBorder="1" applyAlignment="1">
      <alignment vertical="top"/>
      <protection/>
    </xf>
    <xf numFmtId="41" fontId="19" fillId="0" borderId="15" xfId="76" applyNumberFormat="1" applyFont="1" applyFill="1" applyBorder="1" applyAlignment="1">
      <alignment vertical="top"/>
      <protection/>
    </xf>
    <xf numFmtId="0" fontId="24" fillId="0" borderId="22" xfId="76" applyFont="1" applyFill="1" applyBorder="1" applyAlignment="1">
      <alignment vertical="top"/>
      <protection/>
    </xf>
    <xf numFmtId="3" fontId="26" fillId="0" borderId="10" xfId="76" applyNumberFormat="1" applyFont="1" applyFill="1" applyBorder="1" applyAlignment="1">
      <alignment vertical="top"/>
      <protection/>
    </xf>
    <xf numFmtId="3" fontId="26" fillId="0" borderId="14" xfId="76" applyNumberFormat="1" applyFont="1" applyFill="1" applyBorder="1" applyAlignment="1">
      <alignment vertical="top"/>
      <protection/>
    </xf>
    <xf numFmtId="3" fontId="15" fillId="0" borderId="23" xfId="76" applyNumberFormat="1" applyFont="1" applyFill="1" applyBorder="1" applyAlignment="1">
      <alignment vertical="top"/>
      <protection/>
    </xf>
    <xf numFmtId="176" fontId="22" fillId="0" borderId="24" xfId="81" applyNumberFormat="1" applyFont="1" applyFill="1" applyBorder="1" applyAlignment="1">
      <alignment horizontal="right" vertical="top"/>
    </xf>
    <xf numFmtId="3" fontId="26" fillId="0" borderId="16" xfId="76" applyNumberFormat="1" applyFont="1" applyFill="1" applyBorder="1" applyAlignment="1">
      <alignment vertical="top"/>
      <protection/>
    </xf>
    <xf numFmtId="41" fontId="29" fillId="0" borderId="37" xfId="76" applyNumberFormat="1" applyFont="1" applyFill="1" applyBorder="1" applyAlignment="1">
      <alignment horizontal="right" vertical="top"/>
      <protection/>
    </xf>
    <xf numFmtId="41" fontId="19" fillId="0" borderId="17" xfId="76" applyNumberFormat="1" applyFont="1" applyFill="1" applyBorder="1" applyAlignment="1">
      <alignment vertical="top"/>
      <protection/>
    </xf>
    <xf numFmtId="0" fontId="4" fillId="0" borderId="0" xfId="76" applyFont="1" applyFill="1" applyAlignment="1">
      <alignment vertical="top"/>
      <protection/>
    </xf>
    <xf numFmtId="0" fontId="18" fillId="0" borderId="0" xfId="76" applyFont="1" applyFill="1" applyAlignment="1">
      <alignment horizontal="distributed" vertical="center"/>
      <protection/>
    </xf>
    <xf numFmtId="41" fontId="24" fillId="0" borderId="22" xfId="0" applyNumberFormat="1" applyFont="1" applyBorder="1" applyAlignment="1">
      <alignment vertical="top"/>
    </xf>
    <xf numFmtId="0" fontId="19" fillId="0" borderId="25" xfId="76" applyFont="1" applyBorder="1" applyAlignment="1">
      <alignment vertical="top"/>
      <protection/>
    </xf>
    <xf numFmtId="3" fontId="19" fillId="0" borderId="25" xfId="0" applyNumberFormat="1" applyFont="1" applyFill="1" applyBorder="1" applyAlignment="1">
      <alignment horizontal="left" vertical="top" wrapText="1"/>
    </xf>
    <xf numFmtId="177" fontId="16" fillId="0" borderId="21" xfId="76" applyNumberFormat="1" applyFont="1" applyFill="1" applyBorder="1" applyAlignment="1">
      <alignment vertical="top"/>
      <protection/>
    </xf>
    <xf numFmtId="0" fontId="23" fillId="0" borderId="0" xfId="76" applyFont="1" applyFill="1" applyAlignment="1">
      <alignment vertical="top"/>
      <protection/>
    </xf>
    <xf numFmtId="189" fontId="19" fillId="0" borderId="15" xfId="76" applyNumberFormat="1" applyFont="1" applyBorder="1" applyAlignment="1">
      <alignment horizontal="left" vertical="top"/>
      <protection/>
    </xf>
    <xf numFmtId="41" fontId="19" fillId="0" borderId="10" xfId="0" applyNumberFormat="1" applyFont="1" applyBorder="1" applyAlignment="1">
      <alignment horizontal="right" vertical="top"/>
    </xf>
    <xf numFmtId="41" fontId="19" fillId="0" borderId="14" xfId="0" applyNumberFormat="1" applyFont="1" applyBorder="1" applyAlignment="1">
      <alignment horizontal="right" vertical="top"/>
    </xf>
    <xf numFmtId="41" fontId="25" fillId="0" borderId="21" xfId="0" applyNumberFormat="1" applyFont="1" applyBorder="1" applyAlignment="1">
      <alignment horizontal="right" vertical="top"/>
    </xf>
    <xf numFmtId="3" fontId="25" fillId="0" borderId="21" xfId="0" applyNumberFormat="1" applyFont="1" applyBorder="1" applyAlignment="1">
      <alignment horizontal="right" vertical="top"/>
    </xf>
    <xf numFmtId="0" fontId="15" fillId="0" borderId="35" xfId="76" applyFont="1" applyFill="1" applyBorder="1" applyAlignment="1">
      <alignment horizontal="distributed" vertical="top" wrapText="1"/>
      <protection/>
    </xf>
    <xf numFmtId="43" fontId="29" fillId="0" borderId="11" xfId="76" applyNumberFormat="1" applyFont="1" applyBorder="1" applyAlignment="1">
      <alignment vertical="top"/>
      <protection/>
    </xf>
    <xf numFmtId="37" fontId="25" fillId="0" borderId="25" xfId="78" applyFont="1" applyFill="1" applyBorder="1" applyAlignment="1">
      <alignment horizontal="left" vertical="top" wrapText="1"/>
      <protection/>
    </xf>
    <xf numFmtId="0" fontId="61" fillId="0" borderId="0" xfId="76" applyFont="1" applyFill="1" applyAlignment="1">
      <alignment vertical="top"/>
      <protection/>
    </xf>
    <xf numFmtId="49" fontId="15" fillId="0" borderId="34" xfId="76" applyNumberFormat="1" applyFont="1" applyFill="1" applyBorder="1" applyAlignment="1">
      <alignment horizontal="distributed" wrapText="1"/>
      <protection/>
    </xf>
    <xf numFmtId="0" fontId="15" fillId="0" borderId="21" xfId="76" applyFont="1" applyFill="1" applyBorder="1" applyAlignment="1">
      <alignment horizontal="distributed" vertical="top" wrapText="1"/>
      <protection/>
    </xf>
    <xf numFmtId="41" fontId="29" fillId="0" borderId="21" xfId="76" applyNumberFormat="1" applyFont="1" applyFill="1" applyBorder="1" applyAlignment="1">
      <alignment horizontal="right" vertical="top"/>
      <protection/>
    </xf>
    <xf numFmtId="41" fontId="16" fillId="0" borderId="27" xfId="76" applyNumberFormat="1" applyFont="1" applyFill="1" applyBorder="1" applyAlignment="1">
      <alignment vertical="top"/>
      <protection/>
    </xf>
    <xf numFmtId="41" fontId="29" fillId="0" borderId="23" xfId="76" applyNumberFormat="1" applyFont="1" applyFill="1" applyBorder="1" applyAlignment="1">
      <alignment vertical="top"/>
      <protection/>
    </xf>
    <xf numFmtId="0" fontId="58" fillId="0" borderId="0" xfId="0" applyFont="1" applyFill="1" applyAlignment="1">
      <alignment vertical="center"/>
    </xf>
    <xf numFmtId="0" fontId="62" fillId="0" borderId="0" xfId="76" applyFont="1" applyFill="1">
      <alignment/>
      <protection/>
    </xf>
    <xf numFmtId="177" fontId="16" fillId="0" borderId="15" xfId="76" applyNumberFormat="1" applyFont="1" applyFill="1" applyBorder="1" applyAlignment="1">
      <alignment vertical="top"/>
      <protection/>
    </xf>
    <xf numFmtId="177" fontId="29" fillId="0" borderId="15" xfId="76" applyNumberFormat="1" applyFont="1" applyFill="1" applyBorder="1" applyAlignment="1">
      <alignment vertical="top"/>
      <protection/>
    </xf>
    <xf numFmtId="49" fontId="21" fillId="0" borderId="10" xfId="76" applyNumberFormat="1" applyFont="1" applyFill="1" applyBorder="1" applyAlignment="1">
      <alignment horizontal="left" vertical="top" indent="1"/>
      <protection/>
    </xf>
    <xf numFmtId="0" fontId="5" fillId="0" borderId="10" xfId="76" applyFill="1" applyBorder="1">
      <alignment/>
      <protection/>
    </xf>
    <xf numFmtId="0" fontId="5" fillId="0" borderId="22" xfId="76" applyFill="1" applyBorder="1">
      <alignment/>
      <protection/>
    </xf>
    <xf numFmtId="0" fontId="5" fillId="0" borderId="15" xfId="76" applyFill="1" applyBorder="1">
      <alignment/>
      <protection/>
    </xf>
    <xf numFmtId="41" fontId="16" fillId="0" borderId="22" xfId="76" applyNumberFormat="1" applyFont="1" applyFill="1" applyBorder="1" applyAlignment="1">
      <alignment vertical="top"/>
      <protection/>
    </xf>
    <xf numFmtId="0" fontId="15" fillId="0" borderId="16" xfId="76" applyFont="1" applyFill="1" applyBorder="1" applyAlignment="1">
      <alignment horizontal="distributed" vertical="top"/>
      <protection/>
    </xf>
    <xf numFmtId="41" fontId="29" fillId="0" borderId="16" xfId="76" applyNumberFormat="1" applyFont="1" applyFill="1" applyBorder="1" applyAlignment="1">
      <alignment vertical="top"/>
      <protection/>
    </xf>
    <xf numFmtId="41" fontId="29" fillId="0" borderId="17" xfId="76" applyNumberFormat="1" applyFont="1" applyFill="1" applyBorder="1" applyAlignment="1">
      <alignment vertical="top"/>
      <protection/>
    </xf>
    <xf numFmtId="49" fontId="15" fillId="0" borderId="18" xfId="76" applyNumberFormat="1" applyFont="1" applyFill="1" applyBorder="1" applyAlignment="1">
      <alignment horizontal="distributed" wrapText="1"/>
      <protection/>
    </xf>
    <xf numFmtId="49" fontId="15" fillId="0" borderId="38" xfId="76" applyNumberFormat="1" applyFont="1" applyFill="1" applyBorder="1" applyAlignment="1">
      <alignment horizontal="distributed" wrapText="1"/>
      <protection/>
    </xf>
    <xf numFmtId="0" fontId="5" fillId="0" borderId="0" xfId="76" applyFill="1">
      <alignment/>
      <protection/>
    </xf>
    <xf numFmtId="0" fontId="15" fillId="0" borderId="19" xfId="76" applyFont="1" applyFill="1" applyBorder="1" applyAlignment="1">
      <alignment horizontal="distributed" vertical="top"/>
      <protection/>
    </xf>
    <xf numFmtId="0" fontId="15" fillId="0" borderId="36" xfId="76" applyFont="1" applyFill="1" applyBorder="1" applyAlignment="1">
      <alignment horizontal="distributed" vertical="top" wrapText="1"/>
      <protection/>
    </xf>
    <xf numFmtId="0" fontId="5" fillId="0" borderId="10" xfId="76" applyFill="1" applyBorder="1" applyAlignment="1">
      <alignment horizontal="distributed"/>
      <protection/>
    </xf>
    <xf numFmtId="0" fontId="15" fillId="0" borderId="10" xfId="76" applyFont="1" applyFill="1" applyBorder="1" applyAlignment="1">
      <alignment horizontal="distributed" vertical="top"/>
      <protection/>
    </xf>
    <xf numFmtId="0" fontId="15" fillId="0" borderId="22" xfId="76" applyFont="1" applyFill="1" applyBorder="1" applyAlignment="1">
      <alignment horizontal="distributed" vertical="top" wrapText="1"/>
      <protection/>
    </xf>
    <xf numFmtId="0" fontId="5" fillId="0" borderId="15" xfId="76" applyFill="1" applyBorder="1" applyAlignment="1">
      <alignment horizontal="distributed" vertical="center" wrapText="1"/>
      <protection/>
    </xf>
    <xf numFmtId="0" fontId="5" fillId="0" borderId="39" xfId="76" applyFill="1" applyBorder="1">
      <alignment/>
      <protection/>
    </xf>
    <xf numFmtId="0" fontId="5" fillId="0" borderId="40" xfId="76" applyFill="1" applyBorder="1">
      <alignment/>
      <protection/>
    </xf>
    <xf numFmtId="0" fontId="5" fillId="0" borderId="41" xfId="76" applyFill="1" applyBorder="1">
      <alignment/>
      <protection/>
    </xf>
    <xf numFmtId="49" fontId="21" fillId="0" borderId="10" xfId="76" applyNumberFormat="1" applyFont="1" applyFill="1" applyBorder="1" applyAlignment="1">
      <alignment vertical="top"/>
      <protection/>
    </xf>
    <xf numFmtId="0" fontId="21" fillId="0" borderId="10" xfId="76" applyFont="1" applyFill="1" applyBorder="1" applyAlignment="1">
      <alignment vertical="top"/>
      <protection/>
    </xf>
    <xf numFmtId="41" fontId="29" fillId="0" borderId="15" xfId="76" applyNumberFormat="1" applyFont="1" applyFill="1" applyBorder="1" applyAlignment="1">
      <alignment vertical="top"/>
      <protection/>
    </xf>
    <xf numFmtId="0" fontId="0" fillId="0" borderId="0" xfId="0" applyFill="1" applyAlignment="1">
      <alignment vertical="center"/>
    </xf>
    <xf numFmtId="41" fontId="29" fillId="0" borderId="22" xfId="76" applyNumberFormat="1" applyFont="1" applyFill="1" applyBorder="1" applyAlignment="1">
      <alignment vertical="top"/>
      <protection/>
    </xf>
    <xf numFmtId="0" fontId="21" fillId="0" borderId="10" xfId="76" applyFont="1" applyFill="1" applyBorder="1" applyAlignment="1">
      <alignment horizontal="left" vertical="top" indent="1"/>
      <protection/>
    </xf>
    <xf numFmtId="0" fontId="34" fillId="0" borderId="0" xfId="76" applyFont="1" applyFill="1">
      <alignment/>
      <protection/>
    </xf>
    <xf numFmtId="0" fontId="15" fillId="0" borderId="10" xfId="76" applyFont="1" applyFill="1" applyBorder="1" applyAlignment="1">
      <alignment horizontal="left" vertical="top" indent="2"/>
      <protection/>
    </xf>
    <xf numFmtId="41" fontId="16" fillId="0" borderId="15" xfId="76" applyNumberFormat="1" applyFont="1" applyFill="1" applyBorder="1" applyAlignment="1">
      <alignment vertical="top"/>
      <protection/>
    </xf>
    <xf numFmtId="177" fontId="29" fillId="0" borderId="21" xfId="76" applyNumberFormat="1" applyFont="1" applyFill="1" applyBorder="1" applyAlignment="1">
      <alignment vertical="top"/>
      <protection/>
    </xf>
    <xf numFmtId="0" fontId="15" fillId="0" borderId="10" xfId="76" applyFont="1" applyFill="1" applyBorder="1" applyAlignment="1">
      <alignment horizontal="left" vertical="top" indent="1"/>
      <protection/>
    </xf>
    <xf numFmtId="3" fontId="15" fillId="0" borderId="21" xfId="76" applyNumberFormat="1" applyFont="1" applyFill="1" applyBorder="1" applyAlignment="1">
      <alignment vertical="top"/>
      <protection/>
    </xf>
    <xf numFmtId="0" fontId="15" fillId="0" borderId="10" xfId="76" applyFont="1" applyFill="1" applyBorder="1" applyAlignment="1">
      <alignment horizontal="left" vertical="top" wrapText="1" indent="1"/>
      <protection/>
    </xf>
    <xf numFmtId="41" fontId="15" fillId="0" borderId="10" xfId="76" applyNumberFormat="1" applyFont="1" applyFill="1" applyBorder="1" applyAlignment="1">
      <alignment vertical="top"/>
      <protection/>
    </xf>
    <xf numFmtId="41" fontId="15" fillId="0" borderId="15" xfId="76" applyNumberFormat="1" applyFont="1" applyFill="1" applyBorder="1" applyAlignment="1">
      <alignment vertical="top"/>
      <protection/>
    </xf>
    <xf numFmtId="41" fontId="21" fillId="0" borderId="15" xfId="76" applyNumberFormat="1" applyFont="1" applyFill="1" applyBorder="1" applyAlignment="1">
      <alignment vertical="top"/>
      <protection/>
    </xf>
    <xf numFmtId="0" fontId="15" fillId="0" borderId="10" xfId="76" applyFont="1" applyFill="1" applyBorder="1" applyAlignment="1">
      <alignment vertical="top"/>
      <protection/>
    </xf>
    <xf numFmtId="3" fontId="21" fillId="0" borderId="21" xfId="76" applyNumberFormat="1" applyFont="1" applyFill="1" applyBorder="1" applyAlignment="1">
      <alignment vertical="top"/>
      <protection/>
    </xf>
    <xf numFmtId="0" fontId="40" fillId="0" borderId="10" xfId="76" applyFont="1" applyFill="1" applyBorder="1" applyAlignment="1">
      <alignment vertical="top"/>
      <protection/>
    </xf>
    <xf numFmtId="41" fontId="21" fillId="0" borderId="10" xfId="76" applyNumberFormat="1" applyFont="1" applyFill="1" applyBorder="1" applyAlignment="1">
      <alignment vertical="top"/>
      <protection/>
    </xf>
    <xf numFmtId="0" fontId="39" fillId="0" borderId="10" xfId="76" applyFont="1" applyFill="1" applyBorder="1" applyAlignment="1">
      <alignment horizontal="distributed" vertical="top"/>
      <protection/>
    </xf>
    <xf numFmtId="0" fontId="0" fillId="0" borderId="21" xfId="0" applyFill="1" applyBorder="1" applyAlignment="1">
      <alignment vertical="center"/>
    </xf>
    <xf numFmtId="0" fontId="0" fillId="0" borderId="10" xfId="0" applyFill="1" applyBorder="1" applyAlignment="1">
      <alignment vertical="center"/>
    </xf>
    <xf numFmtId="0" fontId="0" fillId="0" borderId="15" xfId="0" applyFill="1" applyBorder="1" applyAlignment="1">
      <alignment vertical="center"/>
    </xf>
    <xf numFmtId="0" fontId="39" fillId="0" borderId="16" xfId="76" applyFont="1" applyFill="1" applyBorder="1" applyAlignment="1">
      <alignment horizontal="distributed" vertical="top"/>
      <protection/>
    </xf>
    <xf numFmtId="0" fontId="5" fillId="0" borderId="11" xfId="76" applyFill="1" applyBorder="1">
      <alignment/>
      <protection/>
    </xf>
    <xf numFmtId="0" fontId="5" fillId="0" borderId="21" xfId="76" applyFill="1" applyBorder="1">
      <alignment/>
      <protection/>
    </xf>
    <xf numFmtId="0" fontId="2" fillId="0" borderId="42" xfId="76" applyFont="1" applyFill="1" applyBorder="1" applyAlignment="1">
      <alignment horizontal="distributed" vertical="center"/>
      <protection/>
    </xf>
    <xf numFmtId="0" fontId="2" fillId="0" borderId="43" xfId="76" applyFont="1" applyFill="1" applyBorder="1" applyAlignment="1">
      <alignment horizontal="distributed" vertical="center"/>
      <protection/>
    </xf>
    <xf numFmtId="0" fontId="21" fillId="0" borderId="21" xfId="76" applyFont="1" applyFill="1" applyBorder="1" applyAlignment="1">
      <alignment vertical="top"/>
      <protection/>
    </xf>
    <xf numFmtId="0" fontId="21" fillId="0" borderId="23" xfId="76" applyFont="1" applyFill="1" applyBorder="1" applyAlignment="1">
      <alignment vertical="top"/>
      <protection/>
    </xf>
    <xf numFmtId="3" fontId="41" fillId="0" borderId="0" xfId="76" applyNumberFormat="1" applyFont="1" applyFill="1" applyAlignment="1">
      <alignment vertical="top"/>
      <protection/>
    </xf>
    <xf numFmtId="3" fontId="17" fillId="0" borderId="0" xfId="76" applyNumberFormat="1" applyFont="1" applyFill="1" applyAlignment="1">
      <alignment vertical="top"/>
      <protection/>
    </xf>
    <xf numFmtId="3" fontId="14" fillId="0" borderId="0" xfId="76" applyNumberFormat="1" applyFont="1" applyFill="1" applyAlignment="1">
      <alignment vertical="top"/>
      <protection/>
    </xf>
    <xf numFmtId="0" fontId="60" fillId="0" borderId="17" xfId="0" applyFont="1" applyBorder="1" applyAlignment="1">
      <alignment wrapText="1"/>
    </xf>
    <xf numFmtId="41" fontId="19" fillId="0" borderId="23" xfId="0" applyNumberFormat="1" applyFont="1" applyBorder="1" applyAlignment="1">
      <alignment horizontal="right" vertical="top"/>
    </xf>
    <xf numFmtId="0" fontId="19" fillId="0" borderId="24" xfId="0" applyFont="1" applyBorder="1" applyAlignment="1">
      <alignment vertical="top"/>
    </xf>
    <xf numFmtId="41" fontId="19" fillId="0" borderId="16" xfId="0" applyNumberFormat="1" applyFont="1" applyBorder="1" applyAlignment="1">
      <alignment horizontal="right" vertical="top"/>
    </xf>
    <xf numFmtId="181" fontId="19" fillId="0" borderId="37" xfId="0" applyNumberFormat="1" applyFont="1" applyBorder="1" applyAlignment="1">
      <alignment horizontal="right" vertical="top"/>
    </xf>
    <xf numFmtId="41" fontId="19" fillId="0" borderId="14" xfId="0" applyNumberFormat="1" applyFont="1" applyBorder="1" applyAlignment="1">
      <alignment vertical="top"/>
    </xf>
    <xf numFmtId="181" fontId="19" fillId="0" borderId="14" xfId="0" applyNumberFormat="1" applyFont="1" applyBorder="1" applyAlignment="1">
      <alignment vertical="top"/>
    </xf>
    <xf numFmtId="41" fontId="20" fillId="0" borderId="14" xfId="0" applyNumberFormat="1" applyFont="1" applyBorder="1" applyAlignment="1">
      <alignment horizontal="right" vertical="top"/>
    </xf>
    <xf numFmtId="177" fontId="24" fillId="0" borderId="14" xfId="76" applyNumberFormat="1" applyFont="1" applyFill="1" applyBorder="1" applyAlignment="1">
      <alignment vertical="top"/>
      <protection/>
    </xf>
    <xf numFmtId="3" fontId="29" fillId="0" borderId="22" xfId="76" applyNumberFormat="1" applyFont="1" applyFill="1" applyBorder="1" applyAlignment="1">
      <alignment vertical="top"/>
      <protection/>
    </xf>
    <xf numFmtId="0" fontId="21" fillId="0" borderId="11" xfId="76" applyFont="1" applyBorder="1" applyAlignment="1">
      <alignment vertical="top"/>
      <protection/>
    </xf>
    <xf numFmtId="0" fontId="21" fillId="0" borderId="10" xfId="76" applyFont="1" applyBorder="1" applyAlignment="1">
      <alignment vertical="top"/>
      <protection/>
    </xf>
    <xf numFmtId="37" fontId="21" fillId="0" borderId="10" xfId="79" applyFont="1" applyBorder="1" applyAlignment="1" applyProtection="1">
      <alignment vertical="top"/>
      <protection/>
    </xf>
    <xf numFmtId="3" fontId="29" fillId="0" borderId="21" xfId="76" applyNumberFormat="1" applyFont="1" applyFill="1" applyBorder="1" applyAlignment="1">
      <alignment vertical="top"/>
      <protection/>
    </xf>
    <xf numFmtId="0" fontId="14" fillId="0" borderId="22" xfId="76" applyFont="1" applyFill="1" applyBorder="1" applyAlignment="1">
      <alignment vertical="top"/>
      <protection/>
    </xf>
    <xf numFmtId="0" fontId="14" fillId="0" borderId="14" xfId="76" applyFont="1" applyFill="1" applyBorder="1" applyAlignment="1">
      <alignment vertical="top"/>
      <protection/>
    </xf>
    <xf numFmtId="0" fontId="0" fillId="0" borderId="15" xfId="80" applyFill="1" applyBorder="1" applyAlignment="1">
      <alignment vertical="top"/>
      <protection/>
    </xf>
    <xf numFmtId="3" fontId="79" fillId="0" borderId="15" xfId="76" applyNumberFormat="1" applyFont="1" applyFill="1" applyBorder="1" applyAlignment="1">
      <alignment vertical="top" wrapText="1"/>
      <protection/>
    </xf>
    <xf numFmtId="3" fontId="15" fillId="0" borderId="22" xfId="76" applyNumberFormat="1" applyFont="1" applyFill="1" applyBorder="1" applyAlignment="1">
      <alignment vertical="top"/>
      <protection/>
    </xf>
    <xf numFmtId="3" fontId="21" fillId="0" borderId="22" xfId="76" applyNumberFormat="1" applyFont="1" applyFill="1" applyBorder="1" applyAlignment="1">
      <alignment vertical="top"/>
      <protection/>
    </xf>
    <xf numFmtId="0" fontId="0" fillId="0" borderId="22" xfId="0" applyFill="1" applyBorder="1" applyAlignment="1">
      <alignment vertical="center"/>
    </xf>
    <xf numFmtId="0" fontId="15" fillId="0" borderId="21" xfId="76" applyFont="1" applyFill="1" applyBorder="1" applyAlignment="1">
      <alignment horizontal="left" vertical="top" indent="2"/>
      <protection/>
    </xf>
    <xf numFmtId="0" fontId="5" fillId="0" borderId="20" xfId="76" applyFill="1" applyBorder="1">
      <alignment/>
      <protection/>
    </xf>
    <xf numFmtId="41" fontId="29" fillId="0" borderId="22" xfId="76" applyNumberFormat="1" applyFont="1" applyFill="1" applyBorder="1" applyAlignment="1">
      <alignment horizontal="right" vertical="top"/>
      <protection/>
    </xf>
    <xf numFmtId="41" fontId="29" fillId="0" borderId="10" xfId="76" applyNumberFormat="1" applyFont="1" applyFill="1" applyBorder="1" applyAlignment="1">
      <alignment horizontal="right" vertical="top"/>
      <protection/>
    </xf>
    <xf numFmtId="49" fontId="21" fillId="0" borderId="14" xfId="76" applyNumberFormat="1" applyFont="1" applyFill="1" applyBorder="1" applyAlignment="1">
      <alignment horizontal="left" vertical="top" indent="1"/>
      <protection/>
    </xf>
    <xf numFmtId="0" fontId="15" fillId="0" borderId="22" xfId="76" applyFont="1" applyFill="1" applyBorder="1" applyAlignment="1">
      <alignment horizontal="left" vertical="top" indent="2"/>
      <protection/>
    </xf>
    <xf numFmtId="0" fontId="15" fillId="0" borderId="10" xfId="76" applyFont="1" applyBorder="1" applyAlignment="1">
      <alignment horizontal="left" vertical="top" indent="2"/>
      <protection/>
    </xf>
    <xf numFmtId="10" fontId="78" fillId="0" borderId="10" xfId="76" applyNumberFormat="1" applyFont="1" applyFill="1" applyBorder="1" applyAlignment="1" applyProtection="1">
      <alignment horizontal="right" vertical="top"/>
      <protection/>
    </xf>
    <xf numFmtId="41" fontId="81" fillId="0" borderId="10" xfId="81" applyNumberFormat="1" applyFont="1" applyFill="1" applyBorder="1" applyAlignment="1">
      <alignment vertical="top"/>
    </xf>
    <xf numFmtId="41" fontId="80" fillId="0" borderId="10" xfId="76" applyNumberFormat="1" applyFont="1" applyFill="1" applyBorder="1" applyAlignment="1">
      <alignment vertical="top"/>
      <protection/>
    </xf>
    <xf numFmtId="176" fontId="82" fillId="0" borderId="10" xfId="81" applyNumberFormat="1" applyFont="1" applyFill="1" applyBorder="1" applyAlignment="1">
      <alignment vertical="top"/>
    </xf>
    <xf numFmtId="178" fontId="82" fillId="0" borderId="22" xfId="81" applyNumberFormat="1" applyFont="1" applyFill="1" applyBorder="1" applyAlignment="1">
      <alignment vertical="top"/>
    </xf>
    <xf numFmtId="176" fontId="83" fillId="0" borderId="22" xfId="81" applyNumberFormat="1" applyFont="1" applyFill="1" applyBorder="1" applyAlignment="1">
      <alignment vertical="top"/>
    </xf>
    <xf numFmtId="176" fontId="83" fillId="0" borderId="10" xfId="81" applyNumberFormat="1" applyFont="1" applyFill="1" applyBorder="1" applyAlignment="1">
      <alignment vertical="top"/>
    </xf>
    <xf numFmtId="176" fontId="82" fillId="0" borderId="22" xfId="81" applyNumberFormat="1" applyFont="1" applyFill="1" applyBorder="1" applyAlignment="1">
      <alignment horizontal="right" vertical="top"/>
    </xf>
    <xf numFmtId="177" fontId="24" fillId="0" borderId="27" xfId="76" applyNumberFormat="1" applyFont="1" applyBorder="1" applyAlignment="1">
      <alignment vertical="top"/>
      <protection/>
    </xf>
    <xf numFmtId="177" fontId="24" fillId="0" borderId="27" xfId="76" applyNumberFormat="1" applyFont="1" applyFill="1" applyBorder="1" applyAlignment="1">
      <alignment vertical="top"/>
      <protection/>
    </xf>
    <xf numFmtId="177" fontId="22" fillId="0" borderId="21" xfId="77" applyNumberFormat="1" applyFont="1" applyBorder="1" applyAlignment="1">
      <alignment vertical="top"/>
      <protection/>
    </xf>
    <xf numFmtId="41" fontId="22" fillId="0" borderId="10" xfId="81" applyNumberFormat="1" applyFont="1" applyFill="1" applyBorder="1" applyAlignment="1">
      <alignment vertical="top"/>
    </xf>
    <xf numFmtId="10" fontId="24" fillId="0" borderId="22" xfId="76" applyNumberFormat="1" applyFont="1" applyBorder="1" applyAlignment="1" applyProtection="1">
      <alignment horizontal="right" vertical="top"/>
      <protection/>
    </xf>
    <xf numFmtId="3" fontId="21" fillId="0" borderId="21" xfId="76" applyNumberFormat="1" applyFont="1" applyBorder="1" applyAlignment="1">
      <alignment horizontal="left" vertical="top" indent="1"/>
      <protection/>
    </xf>
    <xf numFmtId="3" fontId="21" fillId="0" borderId="21" xfId="76" applyNumberFormat="1" applyFont="1" applyBorder="1" applyAlignment="1">
      <alignment horizontal="left" vertical="top" wrapText="1" indent="1"/>
      <protection/>
    </xf>
    <xf numFmtId="3" fontId="21" fillId="0" borderId="21" xfId="76" applyNumberFormat="1" applyFont="1" applyBorder="1" applyAlignment="1">
      <alignment horizontal="left" vertical="top"/>
      <protection/>
    </xf>
    <xf numFmtId="0" fontId="21" fillId="0" borderId="21" xfId="76" applyFont="1" applyBorder="1" applyAlignment="1">
      <alignment horizontal="left" vertical="top" wrapText="1" indent="1"/>
      <protection/>
    </xf>
    <xf numFmtId="41" fontId="29" fillId="0" borderId="10" xfId="81" applyNumberFormat="1" applyFont="1" applyFill="1" applyBorder="1" applyAlignment="1">
      <alignment vertical="top"/>
    </xf>
    <xf numFmtId="184" fontId="16" fillId="0" borderId="10" xfId="76" applyNumberFormat="1" applyFont="1" applyFill="1" applyBorder="1" applyAlignment="1" applyProtection="1">
      <alignment horizontal="right" vertical="top"/>
      <protection/>
    </xf>
    <xf numFmtId="178" fontId="35" fillId="0" borderId="22" xfId="81" applyNumberFormat="1" applyFont="1" applyFill="1" applyBorder="1" applyAlignment="1">
      <alignment horizontal="right" vertical="top"/>
    </xf>
    <xf numFmtId="176" fontId="35" fillId="0" borderId="10" xfId="81" applyNumberFormat="1" applyFont="1" applyFill="1" applyBorder="1" applyAlignment="1">
      <alignment horizontal="right" vertical="top"/>
    </xf>
    <xf numFmtId="176" fontId="35" fillId="0" borderId="22" xfId="81" applyNumberFormat="1" applyFont="1" applyFill="1" applyBorder="1" applyAlignment="1">
      <alignment horizontal="right" vertical="top"/>
    </xf>
    <xf numFmtId="176" fontId="35" fillId="0" borderId="24" xfId="81" applyNumberFormat="1" applyFont="1" applyBorder="1" applyAlignment="1">
      <alignment vertical="top"/>
    </xf>
    <xf numFmtId="3" fontId="22" fillId="0" borderId="16" xfId="76" applyNumberFormat="1" applyFont="1" applyFill="1" applyBorder="1" applyAlignment="1">
      <alignment vertical="top"/>
      <protection/>
    </xf>
    <xf numFmtId="49" fontId="21" fillId="0" borderId="14" xfId="76" applyNumberFormat="1" applyFont="1" applyFill="1" applyBorder="1" applyAlignment="1">
      <alignment horizontal="left" vertical="top" indent="2"/>
      <protection/>
    </xf>
    <xf numFmtId="49" fontId="21" fillId="0" borderId="10" xfId="76" applyNumberFormat="1" applyFont="1" applyFill="1" applyBorder="1" applyAlignment="1">
      <alignment horizontal="left" vertical="top" wrapText="1" indent="2"/>
      <protection/>
    </xf>
    <xf numFmtId="49" fontId="21" fillId="0" borderId="10" xfId="76" applyNumberFormat="1" applyFont="1" applyFill="1" applyBorder="1" applyAlignment="1">
      <alignment horizontal="left" vertical="top" indent="2"/>
      <protection/>
    </xf>
    <xf numFmtId="49" fontId="15" fillId="0" borderId="10" xfId="76" applyNumberFormat="1" applyFont="1" applyFill="1" applyBorder="1" applyAlignment="1">
      <alignment horizontal="left" vertical="top" wrapText="1" indent="4"/>
      <protection/>
    </xf>
    <xf numFmtId="0" fontId="21" fillId="0" borderId="10" xfId="76" applyFont="1" applyFill="1" applyBorder="1" applyAlignment="1">
      <alignment horizontal="left" vertical="top" indent="2"/>
      <protection/>
    </xf>
    <xf numFmtId="0" fontId="15" fillId="0" borderId="10" xfId="76" applyFont="1" applyFill="1" applyBorder="1" applyAlignment="1">
      <alignment horizontal="left" vertical="top" indent="3"/>
      <protection/>
    </xf>
    <xf numFmtId="177" fontId="24" fillId="0" borderId="21" xfId="0" applyNumberFormat="1" applyFont="1" applyBorder="1" applyAlignment="1">
      <alignment horizontal="right" vertical="top"/>
    </xf>
    <xf numFmtId="0" fontId="15" fillId="0" borderId="10" xfId="76" applyFont="1" applyBorder="1" applyAlignment="1">
      <alignment horizontal="left" vertical="top"/>
      <protection/>
    </xf>
    <xf numFmtId="41" fontId="24" fillId="0" borderId="10" xfId="76" applyNumberFormat="1" applyFont="1" applyBorder="1" applyAlignment="1">
      <alignment vertical="top"/>
      <protection/>
    </xf>
    <xf numFmtId="3" fontId="91" fillId="0" borderId="22" xfId="76" applyNumberFormat="1" applyFont="1" applyFill="1" applyBorder="1" applyAlignment="1">
      <alignment vertical="top"/>
      <protection/>
    </xf>
    <xf numFmtId="3" fontId="92" fillId="0" borderId="10" xfId="76" applyNumberFormat="1" applyFont="1" applyFill="1" applyBorder="1" applyAlignment="1">
      <alignment vertical="top"/>
      <protection/>
    </xf>
    <xf numFmtId="0" fontId="15" fillId="0" borderId="21" xfId="76" applyFont="1" applyFill="1" applyBorder="1" applyAlignment="1">
      <alignment horizontal="left" vertical="top" indent="1"/>
      <protection/>
    </xf>
    <xf numFmtId="0" fontId="21" fillId="0" borderId="21" xfId="76" applyFont="1" applyFill="1" applyBorder="1" applyAlignment="1">
      <alignment horizontal="left" vertical="top" wrapText="1" indent="2"/>
      <protection/>
    </xf>
    <xf numFmtId="41" fontId="93" fillId="0" borderId="22" xfId="76" applyNumberFormat="1" applyFont="1" applyFill="1" applyBorder="1" applyAlignment="1">
      <alignment vertical="top"/>
      <protection/>
    </xf>
    <xf numFmtId="0" fontId="15" fillId="0" borderId="10" xfId="76" applyFont="1" applyBorder="1" applyAlignment="1">
      <alignment horizontal="left" vertical="top" indent="1"/>
      <protection/>
    </xf>
    <xf numFmtId="0" fontId="94" fillId="0" borderId="10" xfId="76" applyFont="1" applyBorder="1" applyAlignment="1">
      <alignment horizontal="left" vertical="top" wrapText="1" indent="1"/>
      <protection/>
    </xf>
    <xf numFmtId="0" fontId="94" fillId="0" borderId="21" xfId="76" applyFont="1" applyFill="1" applyBorder="1" applyAlignment="1">
      <alignment horizontal="left" vertical="top" indent="1"/>
      <protection/>
    </xf>
    <xf numFmtId="41" fontId="91" fillId="0" borderId="10" xfId="76" applyNumberFormat="1" applyFont="1" applyFill="1" applyBorder="1" applyAlignment="1">
      <alignment vertical="top"/>
      <protection/>
    </xf>
    <xf numFmtId="178" fontId="95" fillId="0" borderId="22" xfId="81" applyNumberFormat="1" applyFont="1" applyFill="1" applyBorder="1" applyAlignment="1">
      <alignment vertical="top"/>
    </xf>
    <xf numFmtId="0" fontId="19" fillId="0" borderId="44" xfId="76" applyFont="1" applyBorder="1" applyAlignment="1">
      <alignment vertical="top" wrapText="1"/>
      <protection/>
    </xf>
    <xf numFmtId="0" fontId="85" fillId="0" borderId="44" xfId="0" applyFont="1" applyBorder="1" applyAlignment="1">
      <alignment vertical="top"/>
    </xf>
    <xf numFmtId="0" fontId="37" fillId="0" borderId="0" xfId="76" applyFont="1" applyAlignment="1">
      <alignment horizontal="center" vertical="top"/>
      <protection/>
    </xf>
    <xf numFmtId="0" fontId="0" fillId="0" borderId="0" xfId="0" applyAlignment="1">
      <alignment vertical="top"/>
    </xf>
    <xf numFmtId="0" fontId="12" fillId="0" borderId="0" xfId="76" applyFont="1" applyAlignment="1">
      <alignment horizontal="center" vertical="top"/>
      <protection/>
    </xf>
    <xf numFmtId="0" fontId="14" fillId="0" borderId="0" xfId="76" applyFont="1" applyAlignment="1">
      <alignment horizontal="center" vertical="top"/>
      <protection/>
    </xf>
    <xf numFmtId="0" fontId="2" fillId="0" borderId="45"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15" fillId="0" borderId="48" xfId="76" applyFont="1" applyBorder="1" applyAlignment="1">
      <alignment horizontal="distributed" vertical="center" wrapText="1"/>
      <protection/>
    </xf>
    <xf numFmtId="0" fontId="0" fillId="0" borderId="49" xfId="0" applyBorder="1" applyAlignment="1">
      <alignment horizontal="distributed" vertical="center"/>
    </xf>
    <xf numFmtId="0" fontId="15" fillId="0" borderId="18" xfId="76" applyFont="1" applyBorder="1" applyAlignment="1">
      <alignment horizontal="distributed" vertical="center"/>
      <protection/>
    </xf>
    <xf numFmtId="0" fontId="5" fillId="0" borderId="19" xfId="76" applyBorder="1" applyAlignment="1">
      <alignment horizontal="distributed" vertical="center"/>
      <protection/>
    </xf>
    <xf numFmtId="37" fontId="25" fillId="0" borderId="15" xfId="78" applyFont="1" applyBorder="1" applyAlignment="1">
      <alignment vertical="top" wrapText="1"/>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5" fillId="0" borderId="49" xfId="76" applyFont="1" applyBorder="1" applyAlignment="1">
      <alignment horizontal="distributed"/>
      <protection/>
    </xf>
    <xf numFmtId="0" fontId="37" fillId="0" borderId="0" xfId="76" applyFont="1" applyFill="1" applyAlignment="1">
      <alignment horizontal="center" vertical="top"/>
      <protection/>
    </xf>
    <xf numFmtId="0" fontId="0" fillId="0" borderId="0" xfId="0" applyAlignment="1">
      <alignment horizontal="center" vertical="top"/>
    </xf>
    <xf numFmtId="0" fontId="12" fillId="0" borderId="0" xfId="76" applyFont="1" applyFill="1" applyAlignment="1">
      <alignment horizontal="center" vertical="top"/>
      <protection/>
    </xf>
    <xf numFmtId="0" fontId="14" fillId="0" borderId="0" xfId="76" applyFont="1" applyFill="1" applyAlignment="1">
      <alignment horizontal="center" vertical="top"/>
      <protection/>
    </xf>
    <xf numFmtId="0" fontId="15" fillId="0" borderId="44" xfId="76" applyFont="1" applyFill="1" applyBorder="1" applyAlignment="1">
      <alignment vertical="top"/>
      <protection/>
    </xf>
    <xf numFmtId="0" fontId="0" fillId="0" borderId="44" xfId="75" applyFont="1" applyFill="1" applyBorder="1" applyAlignment="1">
      <alignment vertical="top"/>
      <protection/>
    </xf>
    <xf numFmtId="0" fontId="38" fillId="0" borderId="0" xfId="76" applyFont="1" applyFill="1" applyAlignment="1">
      <alignment horizontal="center" vertical="top"/>
      <protection/>
    </xf>
    <xf numFmtId="0" fontId="19" fillId="0" borderId="15" xfId="76" applyFont="1" applyFill="1" applyBorder="1" applyAlignment="1" applyProtection="1">
      <alignment horizontal="left" vertical="top" wrapText="1"/>
      <protection/>
    </xf>
    <xf numFmtId="0" fontId="0" fillId="0" borderId="15" xfId="0" applyFont="1" applyFill="1" applyBorder="1" applyAlignment="1">
      <alignment vertical="center"/>
    </xf>
    <xf numFmtId="0" fontId="38" fillId="0" borderId="0" xfId="76" applyFont="1" applyAlignment="1">
      <alignment horizontal="center" vertical="top"/>
      <protection/>
    </xf>
    <xf numFmtId="0" fontId="2" fillId="0" borderId="34" xfId="76" applyFont="1" applyBorder="1" applyAlignment="1">
      <alignment horizontal="distributed" vertical="center"/>
      <protection/>
    </xf>
    <xf numFmtId="0" fontId="2" fillId="0" borderId="35" xfId="76" applyFont="1" applyBorder="1" applyAlignment="1">
      <alignment horizontal="distributed" vertical="center"/>
      <protection/>
    </xf>
    <xf numFmtId="0" fontId="2" fillId="0" borderId="18" xfId="76" applyFont="1" applyBorder="1" applyAlignment="1">
      <alignment horizontal="distributed" vertical="center"/>
      <protection/>
    </xf>
    <xf numFmtId="0" fontId="2" fillId="0" borderId="19" xfId="76" applyFont="1" applyBorder="1" applyAlignment="1">
      <alignment horizontal="distributed" vertical="center"/>
      <protection/>
    </xf>
    <xf numFmtId="0" fontId="14" fillId="0" borderId="49" xfId="76" applyFont="1" applyBorder="1" applyAlignment="1">
      <alignment/>
      <protection/>
    </xf>
    <xf numFmtId="0" fontId="15" fillId="0" borderId="34" xfId="76" applyFont="1" applyBorder="1" applyAlignment="1">
      <alignment horizontal="distributed" vertical="center"/>
      <protection/>
    </xf>
    <xf numFmtId="0" fontId="15" fillId="0" borderId="35" xfId="76" applyFont="1" applyBorder="1" applyAlignment="1">
      <alignment horizontal="distributed" vertical="center"/>
      <protection/>
    </xf>
    <xf numFmtId="0" fontId="38" fillId="0" borderId="0" xfId="0" applyFont="1" applyBorder="1" applyAlignment="1">
      <alignment horizontal="center" vertical="top"/>
    </xf>
    <xf numFmtId="0" fontId="12" fillId="0" borderId="0" xfId="0" applyFont="1" applyAlignment="1">
      <alignment horizontal="center" vertical="top"/>
    </xf>
    <xf numFmtId="0" fontId="14" fillId="0" borderId="0" xfId="0" applyFont="1" applyAlignment="1">
      <alignment horizontal="center" vertical="top"/>
    </xf>
    <xf numFmtId="0" fontId="19" fillId="0" borderId="38" xfId="0" applyFont="1" applyBorder="1" applyAlignment="1">
      <alignment horizontal="distributed" vertical="center"/>
    </xf>
    <xf numFmtId="0" fontId="19" fillId="0" borderId="36" xfId="0" applyFont="1" applyBorder="1" applyAlignment="1">
      <alignment/>
    </xf>
    <xf numFmtId="0" fontId="19" fillId="0" borderId="34" xfId="0" applyFont="1" applyBorder="1" applyAlignment="1">
      <alignment horizontal="distributed" vertical="center" wrapText="1"/>
    </xf>
    <xf numFmtId="0" fontId="19" fillId="0" borderId="35" xfId="0" applyFont="1" applyBorder="1" applyAlignment="1">
      <alignment/>
    </xf>
    <xf numFmtId="0" fontId="19" fillId="0" borderId="18" xfId="0" applyFont="1" applyBorder="1" applyAlignment="1">
      <alignment horizontal="distributed" vertical="center" wrapText="1"/>
    </xf>
    <xf numFmtId="0" fontId="19" fillId="0" borderId="19" xfId="0" applyFont="1" applyBorder="1" applyAlignment="1">
      <alignment/>
    </xf>
    <xf numFmtId="3" fontId="84" fillId="0" borderId="15" xfId="0" applyNumberFormat="1" applyFont="1" applyBorder="1" applyAlignment="1">
      <alignment vertical="top" wrapText="1"/>
    </xf>
    <xf numFmtId="0" fontId="0" fillId="0" borderId="15" xfId="0" applyBorder="1" applyAlignment="1">
      <alignment vertical="center" wrapText="1"/>
    </xf>
    <xf numFmtId="0" fontId="19" fillId="0" borderId="51" xfId="0" applyFont="1" applyBorder="1" applyAlignment="1">
      <alignment horizontal="center" vertical="center"/>
    </xf>
    <xf numFmtId="0" fontId="59" fillId="0" borderId="46" xfId="0" applyFont="1" applyBorder="1" applyAlignment="1">
      <alignment horizontal="center" vertical="center"/>
    </xf>
    <xf numFmtId="0" fontId="19" fillId="0" borderId="48" xfId="0" applyFont="1" applyBorder="1" applyAlignment="1">
      <alignment horizontal="distributed" vertical="center" wrapText="1"/>
    </xf>
    <xf numFmtId="0" fontId="19" fillId="0" borderId="49" xfId="0" applyFont="1" applyBorder="1" applyAlignment="1">
      <alignment/>
    </xf>
    <xf numFmtId="3" fontId="77" fillId="0" borderId="15" xfId="0" applyNumberFormat="1" applyFont="1" applyBorder="1" applyAlignment="1">
      <alignment horizontal="left" vertical="top" wrapText="1"/>
    </xf>
    <xf numFmtId="3" fontId="19" fillId="0" borderId="15" xfId="76" applyNumberFormat="1" applyFont="1" applyFill="1" applyBorder="1" applyAlignment="1">
      <alignment vertical="top" wrapText="1"/>
      <protection/>
    </xf>
    <xf numFmtId="0" fontId="5" fillId="0" borderId="15" xfId="76" applyFill="1" applyBorder="1" applyAlignment="1">
      <alignment vertical="top" wrapText="1"/>
      <protection/>
    </xf>
    <xf numFmtId="0" fontId="0" fillId="0" borderId="15" xfId="0" applyFill="1" applyBorder="1" applyAlignment="1">
      <alignment vertical="top" wrapText="1"/>
    </xf>
    <xf numFmtId="0" fontId="14" fillId="0" borderId="0" xfId="76" applyFont="1" applyAlignment="1">
      <alignment horizontal="center"/>
      <protection/>
    </xf>
    <xf numFmtId="0" fontId="5" fillId="0" borderId="35" xfId="76" applyBorder="1" applyAlignment="1">
      <alignment/>
      <protection/>
    </xf>
    <xf numFmtId="0" fontId="5" fillId="0" borderId="49" xfId="76" applyBorder="1" applyAlignment="1">
      <alignment/>
      <protection/>
    </xf>
    <xf numFmtId="0" fontId="0" fillId="0" borderId="19" xfId="0" applyBorder="1" applyAlignment="1">
      <alignment horizontal="distributed" vertical="center"/>
    </xf>
    <xf numFmtId="0" fontId="15" fillId="0" borderId="38" xfId="76" applyFont="1" applyBorder="1" applyAlignment="1">
      <alignment horizontal="distributed" vertical="center"/>
      <protection/>
    </xf>
    <xf numFmtId="0" fontId="14" fillId="0" borderId="36" xfId="76" applyFont="1" applyBorder="1" applyAlignment="1">
      <alignment/>
      <protection/>
    </xf>
    <xf numFmtId="0" fontId="0" fillId="0" borderId="35" xfId="0" applyBorder="1" applyAlignment="1">
      <alignment horizontal="distributed" vertical="center"/>
    </xf>
    <xf numFmtId="0" fontId="15" fillId="0" borderId="48" xfId="76" applyFont="1" applyFill="1" applyBorder="1" applyAlignment="1">
      <alignment horizontal="distributed" vertical="center" wrapText="1"/>
      <protection/>
    </xf>
    <xf numFmtId="0" fontId="5" fillId="0" borderId="49" xfId="76" applyFill="1" applyBorder="1" applyAlignment="1">
      <alignment horizontal="distributed" vertical="center" wrapText="1"/>
      <protection/>
    </xf>
    <xf numFmtId="0" fontId="15" fillId="0" borderId="18" xfId="76" applyFont="1" applyFill="1" applyBorder="1" applyAlignment="1">
      <alignment horizontal="distributed" vertical="center"/>
      <protection/>
    </xf>
    <xf numFmtId="0" fontId="5" fillId="0" borderId="19" xfId="76" applyFill="1" applyBorder="1" applyAlignment="1">
      <alignment horizontal="distributed"/>
      <protection/>
    </xf>
    <xf numFmtId="0" fontId="19" fillId="0" borderId="44" xfId="0" applyFont="1" applyFill="1" applyBorder="1" applyAlignment="1">
      <alignment vertical="center" wrapText="1"/>
    </xf>
    <xf numFmtId="0" fontId="10" fillId="0" borderId="0" xfId="76" applyFont="1" applyAlignment="1">
      <alignment horizontal="center" vertical="top"/>
      <protection/>
    </xf>
    <xf numFmtId="0" fontId="15" fillId="0" borderId="38" xfId="77" applyFont="1" applyBorder="1" applyAlignment="1">
      <alignment horizontal="distributed" vertical="center"/>
      <protection/>
    </xf>
    <xf numFmtId="0" fontId="5" fillId="0" borderId="36" xfId="77" applyBorder="1" applyAlignment="1">
      <alignment/>
      <protection/>
    </xf>
    <xf numFmtId="0" fontId="15" fillId="0" borderId="48" xfId="77" applyFont="1" applyBorder="1" applyAlignment="1">
      <alignment horizontal="distributed" vertical="center" wrapText="1"/>
      <protection/>
    </xf>
    <xf numFmtId="0" fontId="0" fillId="0" borderId="49" xfId="0" applyBorder="1" applyAlignment="1">
      <alignment vertical="center"/>
    </xf>
    <xf numFmtId="0" fontId="15" fillId="0" borderId="18" xfId="77" applyFont="1" applyBorder="1" applyAlignment="1">
      <alignment horizontal="distributed" vertical="center" wrapText="1"/>
      <protection/>
    </xf>
    <xf numFmtId="0" fontId="0" fillId="0" borderId="0" xfId="0" applyFill="1" applyAlignment="1">
      <alignment horizontal="center" vertical="top"/>
    </xf>
    <xf numFmtId="0" fontId="2" fillId="0" borderId="34" xfId="76" applyFont="1" applyFill="1" applyBorder="1" applyAlignment="1">
      <alignment horizontal="distributed" vertical="center"/>
      <protection/>
    </xf>
    <xf numFmtId="0" fontId="2" fillId="0" borderId="35" xfId="76" applyFont="1" applyFill="1" applyBorder="1" applyAlignment="1">
      <alignment horizontal="distributed" vertical="center"/>
      <protection/>
    </xf>
    <xf numFmtId="0" fontId="2" fillId="0" borderId="18" xfId="76" applyFont="1" applyFill="1" applyBorder="1" applyAlignment="1">
      <alignment horizontal="distributed" vertical="center"/>
      <protection/>
    </xf>
    <xf numFmtId="0" fontId="2" fillId="0" borderId="19" xfId="76" applyFont="1" applyFill="1" applyBorder="1" applyAlignment="1">
      <alignment horizontal="distributed" vertical="center"/>
      <protection/>
    </xf>
    <xf numFmtId="0" fontId="14" fillId="0" borderId="49" xfId="76" applyFont="1" applyFill="1" applyBorder="1" applyAlignment="1">
      <alignment/>
      <protection/>
    </xf>
  </cellXfs>
  <cellStyles count="97">
    <cellStyle name="Normal" xfId="0"/>
    <cellStyle name="20% - Accent1" xfId="15"/>
    <cellStyle name="20% - Accent2" xfId="16"/>
    <cellStyle name="20% - Accent3" xfId="17"/>
    <cellStyle name="20% - Accent4" xfId="18"/>
    <cellStyle name="20% - Accent5" xfId="19"/>
    <cellStyle name="20% - Accent6" xfId="20"/>
    <cellStyle name="20% - 輔色1" xfId="21"/>
    <cellStyle name="20% - 輔色2" xfId="22"/>
    <cellStyle name="20% - 輔色3" xfId="23"/>
    <cellStyle name="20% - 輔色4" xfId="24"/>
    <cellStyle name="20% - 輔色5" xfId="25"/>
    <cellStyle name="20% - 輔色6" xfId="26"/>
    <cellStyle name="40% - Accent1" xfId="27"/>
    <cellStyle name="40% - Accent2" xfId="28"/>
    <cellStyle name="40% - Accent3" xfId="29"/>
    <cellStyle name="40% - Accent4" xfId="30"/>
    <cellStyle name="40% - Accent5" xfId="31"/>
    <cellStyle name="40% - Accent6" xfId="32"/>
    <cellStyle name="40% - 輔色1" xfId="33"/>
    <cellStyle name="40% - 輔色2" xfId="34"/>
    <cellStyle name="40% - 輔色3" xfId="35"/>
    <cellStyle name="40% - 輔色4" xfId="36"/>
    <cellStyle name="40% - 輔色5" xfId="37"/>
    <cellStyle name="40% - 輔色6" xfId="38"/>
    <cellStyle name="60% - Accent1" xfId="39"/>
    <cellStyle name="60% - Accent2" xfId="40"/>
    <cellStyle name="60% - Accent3" xfId="41"/>
    <cellStyle name="60% - Accent4" xfId="42"/>
    <cellStyle name="60% - Accent5" xfId="43"/>
    <cellStyle name="60% - Accent6" xfId="44"/>
    <cellStyle name="60% - 輔色1" xfId="45"/>
    <cellStyle name="60% - 輔色2" xfId="46"/>
    <cellStyle name="60% - 輔色3" xfId="47"/>
    <cellStyle name="60% - 輔色4" xfId="48"/>
    <cellStyle name="60% - 輔色5" xfId="49"/>
    <cellStyle name="60% - 輔色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一般 2" xfId="74"/>
    <cellStyle name="一般_2-1-2..101年度預算" xfId="75"/>
    <cellStyle name="一般_96基金預算_v6" xfId="76"/>
    <cellStyle name="一般_97基金預算_v6" xfId="77"/>
    <cellStyle name="一般_LBS7" xfId="78"/>
    <cellStyle name="一般_LDSA6" xfId="79"/>
    <cellStyle name="一般_各費用預算編列說明--102年底稿" xfId="80"/>
    <cellStyle name="Comma" xfId="81"/>
    <cellStyle name="Comma [0]" xfId="82"/>
    <cellStyle name="Followed Hyperlink" xfId="83"/>
    <cellStyle name="中等" xfId="84"/>
    <cellStyle name="合計" xfId="85"/>
    <cellStyle name="好" xfId="86"/>
    <cellStyle name="Percent" xfId="87"/>
    <cellStyle name="計算方式" xfId="88"/>
    <cellStyle name="Currency" xfId="89"/>
    <cellStyle name="Currency [0]" xfId="90"/>
    <cellStyle name="連結的儲存格" xfId="91"/>
    <cellStyle name="備註" xfId="92"/>
    <cellStyle name="Hyperlink" xfId="93"/>
    <cellStyle name="說明文字" xfId="94"/>
    <cellStyle name="輔色1" xfId="95"/>
    <cellStyle name="輔色2" xfId="96"/>
    <cellStyle name="輔色3" xfId="97"/>
    <cellStyle name="輔色4" xfId="98"/>
    <cellStyle name="輔色5" xfId="99"/>
    <cellStyle name="輔色6" xfId="100"/>
    <cellStyle name="標題" xfId="101"/>
    <cellStyle name="標題 1" xfId="102"/>
    <cellStyle name="標題 2" xfId="103"/>
    <cellStyle name="標題 3" xfId="104"/>
    <cellStyle name="標題 4" xfId="105"/>
    <cellStyle name="輸入" xfId="106"/>
    <cellStyle name="輸出" xfId="107"/>
    <cellStyle name="檢查儲存格" xfId="108"/>
    <cellStyle name="壞" xfId="109"/>
    <cellStyle name="警告文字"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uan901\Local%20Settings\Temporary%20Internet%20Files\OLK1B\&#33290;&#21046;&#38928;&#27770;&#31639;\99&#24180;&#24230;\99&#38928;&#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c1346\&#26700;&#38754;\101&#38928;&#31639;\&#33290;&#21046;&#38928;&#27770;&#31639;\99&#24180;&#24230;\99&#38928;&#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24"/>
  <sheetViews>
    <sheetView tabSelected="1" zoomScalePageLayoutView="0" workbookViewId="0" topLeftCell="A1">
      <selection activeCell="O9" sqref="O9"/>
    </sheetView>
  </sheetViews>
  <sheetFormatPr defaultColWidth="12.00390625" defaultRowHeight="16.5"/>
  <cols>
    <col min="1" max="1" width="11.00390625" style="42" bestFit="1" customWidth="1"/>
    <col min="2" max="2" width="8.375" style="42" customWidth="1"/>
    <col min="3" max="3" width="18.875" style="108" customWidth="1"/>
    <col min="4" max="4" width="11.75390625" style="42" customWidth="1"/>
    <col min="5" max="5" width="8.00390625" style="42" customWidth="1"/>
    <col min="6" max="6" width="11.00390625" style="42" bestFit="1" customWidth="1"/>
    <col min="7" max="7" width="8.125" style="42" customWidth="1"/>
    <col min="8" max="8" width="11.625" style="42" customWidth="1"/>
    <col min="9" max="9" width="7.50390625" style="42" customWidth="1"/>
    <col min="10" max="10" width="10.875" style="42" customWidth="1"/>
    <col min="11" max="16384" width="12.00390625" style="42" customWidth="1"/>
  </cols>
  <sheetData>
    <row r="1" spans="1:10" s="24" customFormat="1" ht="30.75" customHeight="1">
      <c r="A1" s="418" t="s">
        <v>158</v>
      </c>
      <c r="B1" s="419"/>
      <c r="C1" s="419"/>
      <c r="D1" s="419"/>
      <c r="E1" s="419"/>
      <c r="F1" s="419"/>
      <c r="G1" s="419"/>
      <c r="H1" s="419"/>
      <c r="I1" s="419"/>
      <c r="J1" s="419"/>
    </row>
    <row r="2" spans="1:10" s="24" customFormat="1" ht="30" customHeight="1">
      <c r="A2" s="420" t="s">
        <v>159</v>
      </c>
      <c r="B2" s="419"/>
      <c r="C2" s="419"/>
      <c r="D2" s="419"/>
      <c r="E2" s="419"/>
      <c r="F2" s="419"/>
      <c r="G2" s="419"/>
      <c r="H2" s="419"/>
      <c r="I2" s="419"/>
      <c r="J2" s="419"/>
    </row>
    <row r="3" spans="1:10" s="25" customFormat="1" ht="26.25" customHeight="1">
      <c r="A3" s="421" t="s">
        <v>215</v>
      </c>
      <c r="B3" s="419"/>
      <c r="C3" s="419"/>
      <c r="D3" s="419"/>
      <c r="E3" s="419"/>
      <c r="F3" s="419"/>
      <c r="G3" s="419"/>
      <c r="H3" s="419"/>
      <c r="I3" s="419"/>
      <c r="J3" s="419"/>
    </row>
    <row r="4" spans="3:10" s="25" customFormat="1" ht="19.5" customHeight="1" thickBot="1">
      <c r="C4" s="95"/>
      <c r="J4" s="26" t="s">
        <v>160</v>
      </c>
    </row>
    <row r="5" spans="1:10" s="25" customFormat="1" ht="39" customHeight="1">
      <c r="A5" s="422" t="s">
        <v>161</v>
      </c>
      <c r="B5" s="423"/>
      <c r="C5" s="428" t="s">
        <v>2</v>
      </c>
      <c r="D5" s="424" t="s">
        <v>162</v>
      </c>
      <c r="E5" s="425"/>
      <c r="F5" s="424" t="s">
        <v>163</v>
      </c>
      <c r="G5" s="425"/>
      <c r="H5" s="424" t="s">
        <v>164</v>
      </c>
      <c r="I5" s="425"/>
      <c r="J5" s="426" t="s">
        <v>165</v>
      </c>
    </row>
    <row r="6" spans="1:10" s="29" customFormat="1" ht="39" customHeight="1">
      <c r="A6" s="141" t="s">
        <v>166</v>
      </c>
      <c r="B6" s="123" t="s">
        <v>32</v>
      </c>
      <c r="C6" s="429"/>
      <c r="D6" s="123" t="s">
        <v>167</v>
      </c>
      <c r="E6" s="123" t="s">
        <v>32</v>
      </c>
      <c r="F6" s="123" t="s">
        <v>166</v>
      </c>
      <c r="G6" s="123" t="s">
        <v>32</v>
      </c>
      <c r="H6" s="123" t="s">
        <v>168</v>
      </c>
      <c r="I6" s="123" t="s">
        <v>32</v>
      </c>
      <c r="J6" s="427"/>
    </row>
    <row r="7" spans="1:10" s="44" customFormat="1" ht="39" customHeight="1">
      <c r="A7" s="142">
        <f>SUM(A8:A13)</f>
        <v>82707450</v>
      </c>
      <c r="B7" s="124">
        <f>A7/A$7*100</f>
        <v>100</v>
      </c>
      <c r="C7" s="126" t="s">
        <v>169</v>
      </c>
      <c r="D7" s="96">
        <f>SUM(D8:D13)</f>
        <v>82395688</v>
      </c>
      <c r="E7" s="160">
        <f>D7/D$7*100</f>
        <v>100</v>
      </c>
      <c r="F7" s="96">
        <f>SUM(F8:F13)</f>
        <v>75790371</v>
      </c>
      <c r="G7" s="160">
        <f>F7/F$7*100</f>
        <v>100</v>
      </c>
      <c r="H7" s="98">
        <f>D7-F7</f>
        <v>6605317</v>
      </c>
      <c r="I7" s="131">
        <f>H7/F7*100</f>
        <v>8.715245634567484</v>
      </c>
      <c r="J7" s="99"/>
    </row>
    <row r="8" spans="1:10" s="34" customFormat="1" ht="54" customHeight="1">
      <c r="A8" s="381">
        <v>78789652</v>
      </c>
      <c r="B8" s="125">
        <f aca="true" t="shared" si="0" ref="B8:B13">A8/$A$7*100</f>
        <v>95.26306517732078</v>
      </c>
      <c r="C8" s="178" t="s">
        <v>210</v>
      </c>
      <c r="D8" s="100">
        <v>80429819</v>
      </c>
      <c r="E8" s="172">
        <f>D8/D$7*100</f>
        <v>97.61411179672412</v>
      </c>
      <c r="F8" s="100">
        <f>7448497+66610190</f>
        <v>74058687</v>
      </c>
      <c r="G8" s="172">
        <f>F8/F$7*100</f>
        <v>97.71516621814663</v>
      </c>
      <c r="H8" s="101">
        <f>D8-F8</f>
        <v>6371132</v>
      </c>
      <c r="I8" s="132">
        <f>H8/F8*100</f>
        <v>8.602815224093833</v>
      </c>
      <c r="J8" s="208" t="s">
        <v>253</v>
      </c>
    </row>
    <row r="9" spans="1:10" s="34" customFormat="1" ht="30" customHeight="1">
      <c r="A9" s="381">
        <v>35798</v>
      </c>
      <c r="B9" s="125">
        <f t="shared" si="0"/>
        <v>0.04328267888805664</v>
      </c>
      <c r="C9" s="178" t="s">
        <v>211</v>
      </c>
      <c r="D9" s="213">
        <v>0</v>
      </c>
      <c r="E9" s="172"/>
      <c r="F9" s="213">
        <v>0</v>
      </c>
      <c r="G9" s="172"/>
      <c r="H9" s="213">
        <v>0</v>
      </c>
      <c r="I9" s="132"/>
      <c r="J9" s="208"/>
    </row>
    <row r="10" spans="1:10" s="34" customFormat="1" ht="39" customHeight="1">
      <c r="A10" s="381">
        <v>3173789</v>
      </c>
      <c r="B10" s="125">
        <f t="shared" si="0"/>
        <v>3.8373677341037595</v>
      </c>
      <c r="C10" s="178" t="s">
        <v>212</v>
      </c>
      <c r="D10" s="100">
        <v>1308457</v>
      </c>
      <c r="E10" s="172">
        <f>D10/D$7*100</f>
        <v>1.5880163534771383</v>
      </c>
      <c r="F10" s="100">
        <f>8614603-7448497</f>
        <v>1166106</v>
      </c>
      <c r="G10" s="172">
        <f>F10/F$7*100</f>
        <v>1.5385938670230286</v>
      </c>
      <c r="H10" s="101">
        <f>D10-F10</f>
        <v>142351</v>
      </c>
      <c r="I10" s="132">
        <f>H10/F10*100</f>
        <v>12.20738080414645</v>
      </c>
      <c r="J10" s="208" t="s">
        <v>254</v>
      </c>
    </row>
    <row r="11" spans="1:10" s="34" customFormat="1" ht="39" customHeight="1">
      <c r="A11" s="381">
        <v>121797</v>
      </c>
      <c r="B11" s="125">
        <f t="shared" si="0"/>
        <v>0.1472624292007552</v>
      </c>
      <c r="C11" s="178" t="s">
        <v>243</v>
      </c>
      <c r="D11" s="213">
        <v>0</v>
      </c>
      <c r="E11" s="160"/>
      <c r="F11" s="213">
        <v>0</v>
      </c>
      <c r="G11" s="160"/>
      <c r="H11" s="213">
        <v>0</v>
      </c>
      <c r="I11" s="131"/>
      <c r="J11" s="208"/>
    </row>
    <row r="12" spans="1:10" s="34" customFormat="1" ht="39" customHeight="1">
      <c r="A12" s="381">
        <v>581699</v>
      </c>
      <c r="B12" s="125">
        <f t="shared" si="0"/>
        <v>0.7033211639338415</v>
      </c>
      <c r="C12" s="178" t="s">
        <v>213</v>
      </c>
      <c r="D12" s="100">
        <v>657412</v>
      </c>
      <c r="E12" s="172">
        <f>D12/D$7*100</f>
        <v>0.7978718497987419</v>
      </c>
      <c r="F12" s="100">
        <v>565578</v>
      </c>
      <c r="G12" s="172">
        <f>F12/F$7*100-0.01</f>
        <v>0.7362399148303417</v>
      </c>
      <c r="H12" s="102">
        <f>D12-F12</f>
        <v>91834</v>
      </c>
      <c r="I12" s="132">
        <f>H12/F12*100</f>
        <v>16.237194516052604</v>
      </c>
      <c r="J12" s="208" t="s">
        <v>170</v>
      </c>
    </row>
    <row r="13" spans="1:10" s="34" customFormat="1" ht="39" customHeight="1">
      <c r="A13" s="381">
        <v>4715</v>
      </c>
      <c r="B13" s="125">
        <f t="shared" si="0"/>
        <v>0.005700816552801471</v>
      </c>
      <c r="C13" s="178" t="s">
        <v>260</v>
      </c>
      <c r="D13" s="213">
        <v>0</v>
      </c>
      <c r="E13" s="172"/>
      <c r="F13" s="213">
        <v>0</v>
      </c>
      <c r="G13" s="172"/>
      <c r="H13" s="213">
        <v>0</v>
      </c>
      <c r="I13" s="132"/>
      <c r="J13" s="208"/>
    </row>
    <row r="14" spans="1:10" s="34" customFormat="1" ht="39" customHeight="1">
      <c r="A14" s="142">
        <f>SUM(A15:A17)-1</f>
        <v>30630769</v>
      </c>
      <c r="B14" s="124">
        <f>A14/A$7*100</f>
        <v>37.03507846028381</v>
      </c>
      <c r="C14" s="126" t="s">
        <v>171</v>
      </c>
      <c r="D14" s="96">
        <f>SUM(D15:D17)</f>
        <v>196921</v>
      </c>
      <c r="E14" s="160">
        <f>D14/D$7*100</f>
        <v>0.23899430271156907</v>
      </c>
      <c r="F14" s="96">
        <f>SUM(F15:F17)</f>
        <v>159470</v>
      </c>
      <c r="G14" s="160">
        <f>F14/F$7*100</f>
        <v>0.21040931439694363</v>
      </c>
      <c r="H14" s="97">
        <f>D14-F14</f>
        <v>37451</v>
      </c>
      <c r="I14" s="131">
        <f>H14/F14*100</f>
        <v>23.484667962626197</v>
      </c>
      <c r="J14" s="208"/>
    </row>
    <row r="15" spans="1:10" s="249" customFormat="1" ht="54.75" customHeight="1">
      <c r="A15" s="382">
        <v>53981</v>
      </c>
      <c r="B15" s="172">
        <f>A15/A$7*100</f>
        <v>0.06526739731426855</v>
      </c>
      <c r="C15" s="371" t="s">
        <v>214</v>
      </c>
      <c r="D15" s="100">
        <v>113963</v>
      </c>
      <c r="E15" s="172">
        <f>D15/D$7*100</f>
        <v>0.1383118495229993</v>
      </c>
      <c r="F15" s="100">
        <v>112303</v>
      </c>
      <c r="G15" s="172">
        <f>F15/F$7*100</f>
        <v>0.1481758151045335</v>
      </c>
      <c r="H15" s="353">
        <f>D15-F15</f>
        <v>1660</v>
      </c>
      <c r="I15" s="130">
        <f>H15/F15*100</f>
        <v>1.4781439498499593</v>
      </c>
      <c r="J15" s="208" t="s">
        <v>256</v>
      </c>
    </row>
    <row r="16" spans="1:10" s="249" customFormat="1" ht="54.75" customHeight="1">
      <c r="A16" s="382">
        <v>30526230</v>
      </c>
      <c r="B16" s="172">
        <f>A16/A$7*100</f>
        <v>36.90868234965532</v>
      </c>
      <c r="C16" s="371" t="s">
        <v>255</v>
      </c>
      <c r="D16" s="172">
        <v>0</v>
      </c>
      <c r="E16" s="172"/>
      <c r="F16" s="172">
        <v>0</v>
      </c>
      <c r="G16" s="172"/>
      <c r="H16" s="172">
        <v>0</v>
      </c>
      <c r="I16" s="130"/>
      <c r="J16" s="208"/>
    </row>
    <row r="17" spans="1:10" s="34" customFormat="1" ht="39" customHeight="1">
      <c r="A17" s="381">
        <v>50559</v>
      </c>
      <c r="B17" s="125">
        <f>A17/A$7*100</f>
        <v>0.061129922395140944</v>
      </c>
      <c r="C17" s="178" t="s">
        <v>241</v>
      </c>
      <c r="D17" s="100">
        <v>82958</v>
      </c>
      <c r="E17" s="172">
        <f>D17/D$7*100</f>
        <v>0.10068245318856978</v>
      </c>
      <c r="F17" s="100">
        <v>47167</v>
      </c>
      <c r="G17" s="172">
        <f>F17/F$7*100</f>
        <v>0.062233499292410115</v>
      </c>
      <c r="H17" s="101">
        <f>D17-F17</f>
        <v>35791</v>
      </c>
      <c r="I17" s="125">
        <f>H17/F17*100</f>
        <v>75.88144253397503</v>
      </c>
      <c r="J17" s="209" t="s">
        <v>237</v>
      </c>
    </row>
    <row r="18" spans="1:10" s="34" customFormat="1" ht="39" customHeight="1">
      <c r="A18" s="142">
        <f>A7-A14-1</f>
        <v>52076680</v>
      </c>
      <c r="B18" s="124">
        <f>A18/A$7*100</f>
        <v>62.964920330635266</v>
      </c>
      <c r="C18" s="126" t="s">
        <v>172</v>
      </c>
      <c r="D18" s="96">
        <f>D7-D14</f>
        <v>82198767</v>
      </c>
      <c r="E18" s="160">
        <f>D18/D$7*100</f>
        <v>99.76100569728843</v>
      </c>
      <c r="F18" s="96">
        <f>F7-F14</f>
        <v>75630901</v>
      </c>
      <c r="G18" s="160">
        <f>F18/F$7*100</f>
        <v>99.78959068560306</v>
      </c>
      <c r="H18" s="97">
        <f>D18-F18</f>
        <v>6567866</v>
      </c>
      <c r="I18" s="124">
        <f>H18/F18*100</f>
        <v>8.68410386913148</v>
      </c>
      <c r="J18" s="103"/>
    </row>
    <row r="19" spans="1:10" s="34" customFormat="1" ht="39" customHeight="1">
      <c r="A19" s="142"/>
      <c r="B19" s="124"/>
      <c r="C19" s="126"/>
      <c r="D19" s="96"/>
      <c r="E19" s="160"/>
      <c r="F19" s="96"/>
      <c r="G19" s="129"/>
      <c r="H19" s="98"/>
      <c r="I19" s="124"/>
      <c r="J19" s="103"/>
    </row>
    <row r="20" spans="1:10" s="34" customFormat="1" ht="39" customHeight="1">
      <c r="A20" s="142"/>
      <c r="B20" s="124"/>
      <c r="C20" s="126"/>
      <c r="D20" s="96"/>
      <c r="E20" s="160"/>
      <c r="F20" s="96"/>
      <c r="G20" s="129"/>
      <c r="H20" s="98"/>
      <c r="I20" s="124"/>
      <c r="J20" s="103"/>
    </row>
    <row r="21" spans="1:10" s="34" customFormat="1" ht="39" customHeight="1">
      <c r="A21" s="142"/>
      <c r="B21" s="124"/>
      <c r="C21" s="126"/>
      <c r="D21" s="96"/>
      <c r="E21" s="160"/>
      <c r="F21" s="96"/>
      <c r="G21" s="129"/>
      <c r="H21" s="98"/>
      <c r="I21" s="124"/>
      <c r="J21" s="103"/>
    </row>
    <row r="22" spans="1:23" s="40" customFormat="1" ht="24" customHeight="1">
      <c r="A22" s="142"/>
      <c r="B22" s="125"/>
      <c r="C22" s="66"/>
      <c r="D22" s="104"/>
      <c r="E22" s="104"/>
      <c r="F22" s="38"/>
      <c r="G22" s="38"/>
      <c r="H22" s="38"/>
      <c r="I22" s="38"/>
      <c r="J22" s="121"/>
      <c r="K22" s="34"/>
      <c r="L22" s="34"/>
      <c r="M22" s="34"/>
      <c r="N22" s="34"/>
      <c r="O22" s="34"/>
      <c r="P22" s="34"/>
      <c r="Q22" s="34"/>
      <c r="R22" s="34"/>
      <c r="S22" s="34"/>
      <c r="T22" s="34"/>
      <c r="U22" s="34"/>
      <c r="V22" s="34"/>
      <c r="W22" s="34"/>
    </row>
    <row r="23" spans="1:10" s="34" customFormat="1" ht="24.75" customHeight="1" thickBot="1">
      <c r="A23" s="143"/>
      <c r="B23" s="128"/>
      <c r="C23" s="127"/>
      <c r="D23" s="105"/>
      <c r="E23" s="105"/>
      <c r="F23" s="106"/>
      <c r="G23" s="106"/>
      <c r="H23" s="106"/>
      <c r="I23" s="106"/>
      <c r="J23" s="107"/>
    </row>
    <row r="24" spans="1:10" s="47" customFormat="1" ht="45" customHeight="1">
      <c r="A24" s="416" t="s">
        <v>320</v>
      </c>
      <c r="B24" s="417"/>
      <c r="C24" s="417"/>
      <c r="D24" s="417"/>
      <c r="E24" s="417"/>
      <c r="F24" s="417"/>
      <c r="G24" s="417"/>
      <c r="H24" s="417"/>
      <c r="I24" s="417"/>
      <c r="J24" s="417"/>
    </row>
  </sheetData>
  <sheetProtection/>
  <mergeCells count="10">
    <mergeCell ref="A24:J24"/>
    <mergeCell ref="A1:J1"/>
    <mergeCell ref="A2:J2"/>
    <mergeCell ref="A3:J3"/>
    <mergeCell ref="A5:B5"/>
    <mergeCell ref="D5:E5"/>
    <mergeCell ref="F5:G5"/>
    <mergeCell ref="H5:I5"/>
    <mergeCell ref="J5:J6"/>
    <mergeCell ref="C5:C6"/>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0" r:id="rId1"/>
  <headerFooter alignWithMargins="0">
    <oddFooter>&amp;C&amp;14 7</oddFooter>
  </headerFooter>
</worksheet>
</file>

<file path=xl/worksheets/sheet10.xml><?xml version="1.0" encoding="utf-8"?>
<worksheet xmlns="http://schemas.openxmlformats.org/spreadsheetml/2006/main" xmlns:r="http://schemas.openxmlformats.org/officeDocument/2006/relationships">
  <dimension ref="A1:AE69"/>
  <sheetViews>
    <sheetView view="pageBreakPreview" zoomScaleSheetLayoutView="100" zoomScalePageLayoutView="0" workbookViewId="0" topLeftCell="F1">
      <selection activeCell="L22" sqref="L22"/>
    </sheetView>
  </sheetViews>
  <sheetFormatPr defaultColWidth="12.00390625" defaultRowHeight="16.5"/>
  <cols>
    <col min="1" max="1" width="16.875" style="301" hidden="1" customWidth="1"/>
    <col min="2" max="2" width="32.875" style="301" hidden="1" customWidth="1"/>
    <col min="3" max="5" width="16.875" style="301" hidden="1" customWidth="1"/>
    <col min="6" max="6" width="19.50390625" style="301" customWidth="1"/>
    <col min="7" max="7" width="30.75390625" style="301" customWidth="1"/>
    <col min="8" max="8" width="19.875" style="301" customWidth="1"/>
    <col min="9" max="9" width="19.125" style="301" customWidth="1"/>
    <col min="10" max="10" width="19.625" style="301" customWidth="1"/>
    <col min="11" max="11" width="5.25390625" style="301" customWidth="1"/>
    <col min="12" max="16384" width="12.00390625" style="301" customWidth="1"/>
  </cols>
  <sheetData>
    <row r="1" spans="1:10" s="240" customFormat="1" ht="30.75" customHeight="1">
      <c r="A1" s="435" t="s">
        <v>34</v>
      </c>
      <c r="B1" s="441"/>
      <c r="C1" s="441"/>
      <c r="D1" s="441"/>
      <c r="E1" s="441"/>
      <c r="F1" s="435" t="s">
        <v>34</v>
      </c>
      <c r="G1" s="436"/>
      <c r="H1" s="436"/>
      <c r="I1" s="436"/>
      <c r="J1" s="436"/>
    </row>
    <row r="2" spans="1:10" s="240" customFormat="1" ht="30" customHeight="1">
      <c r="A2" s="437" t="s">
        <v>39</v>
      </c>
      <c r="B2" s="437"/>
      <c r="C2" s="437"/>
      <c r="D2" s="437"/>
      <c r="E2" s="437"/>
      <c r="F2" s="437" t="s">
        <v>39</v>
      </c>
      <c r="G2" s="437"/>
      <c r="H2" s="437"/>
      <c r="I2" s="437"/>
      <c r="J2" s="437"/>
    </row>
    <row r="3" spans="1:10" s="95" customFormat="1" ht="26.25" customHeight="1">
      <c r="A3" s="438" t="s">
        <v>46</v>
      </c>
      <c r="B3" s="438"/>
      <c r="C3" s="438"/>
      <c r="D3" s="438"/>
      <c r="E3" s="438"/>
      <c r="F3" s="438" t="s">
        <v>219</v>
      </c>
      <c r="G3" s="438"/>
      <c r="H3" s="438"/>
      <c r="I3" s="438"/>
      <c r="J3" s="438"/>
    </row>
    <row r="4" spans="5:10" s="95" customFormat="1" ht="19.5" customHeight="1" thickBot="1">
      <c r="E4" s="241" t="s">
        <v>1</v>
      </c>
      <c r="J4" s="241" t="s">
        <v>1</v>
      </c>
    </row>
    <row r="5" spans="1:10" ht="21.75">
      <c r="A5" s="282" t="s">
        <v>86</v>
      </c>
      <c r="B5" s="480" t="s">
        <v>2</v>
      </c>
      <c r="C5" s="299" t="s">
        <v>87</v>
      </c>
      <c r="D5" s="300" t="s">
        <v>88</v>
      </c>
      <c r="E5" s="478" t="s">
        <v>89</v>
      </c>
      <c r="F5" s="282" t="s">
        <v>222</v>
      </c>
      <c r="G5" s="428" t="s">
        <v>305</v>
      </c>
      <c r="H5" s="299" t="s">
        <v>220</v>
      </c>
      <c r="I5" s="300" t="s">
        <v>221</v>
      </c>
      <c r="J5" s="478" t="s">
        <v>89</v>
      </c>
    </row>
    <row r="6" spans="1:10" ht="21.75">
      <c r="A6" s="278" t="s">
        <v>90</v>
      </c>
      <c r="B6" s="481"/>
      <c r="C6" s="302" t="s">
        <v>23</v>
      </c>
      <c r="D6" s="303" t="s">
        <v>91</v>
      </c>
      <c r="E6" s="479"/>
      <c r="F6" s="278" t="s">
        <v>90</v>
      </c>
      <c r="G6" s="429"/>
      <c r="H6" s="302" t="s">
        <v>23</v>
      </c>
      <c r="I6" s="303" t="s">
        <v>91</v>
      </c>
      <c r="J6" s="479"/>
    </row>
    <row r="7" spans="1:10" ht="6" customHeight="1">
      <c r="A7" s="283"/>
      <c r="B7" s="304"/>
      <c r="C7" s="305"/>
      <c r="D7" s="306"/>
      <c r="E7" s="307"/>
      <c r="F7" s="367"/>
      <c r="G7" s="336"/>
      <c r="H7" s="309"/>
      <c r="I7" s="336"/>
      <c r="J7" s="310"/>
    </row>
    <row r="8" spans="1:31" ht="21.75">
      <c r="A8" s="284" t="e">
        <f>A9+A36+#REF!</f>
        <v>#REF!</v>
      </c>
      <c r="B8" s="311" t="s">
        <v>20</v>
      </c>
      <c r="C8" s="167" t="e">
        <f>C9+C36+#REF!</f>
        <v>#REF!</v>
      </c>
      <c r="D8" s="167" t="e">
        <f>D9+D36+#REF!</f>
        <v>#REF!</v>
      </c>
      <c r="E8" s="290" t="e">
        <f aca="true" t="shared" si="0" ref="E8:E19">C8-D8</f>
        <v>#REF!</v>
      </c>
      <c r="F8" s="165">
        <f>F9</f>
        <v>782819</v>
      </c>
      <c r="G8" s="312" t="s">
        <v>41</v>
      </c>
      <c r="H8" s="166">
        <f>H9</f>
        <v>0</v>
      </c>
      <c r="I8" s="166">
        <f>I9</f>
        <v>0</v>
      </c>
      <c r="J8" s="319">
        <f>J9</f>
        <v>0</v>
      </c>
      <c r="K8" s="314"/>
      <c r="L8" s="314"/>
      <c r="M8" s="314"/>
      <c r="N8" s="314"/>
      <c r="O8" s="314"/>
      <c r="P8" s="314"/>
      <c r="Q8" s="314"/>
      <c r="R8" s="314"/>
      <c r="S8" s="314"/>
      <c r="T8" s="314"/>
      <c r="U8" s="314"/>
      <c r="V8" s="314"/>
      <c r="W8" s="314"/>
      <c r="X8" s="314"/>
      <c r="Y8" s="314"/>
      <c r="Z8" s="314"/>
      <c r="AA8" s="314"/>
      <c r="AB8" s="314"/>
      <c r="AC8" s="314"/>
      <c r="AD8" s="314"/>
      <c r="AE8" s="314"/>
    </row>
    <row r="9" spans="1:31" s="317" customFormat="1" ht="21" customHeight="1">
      <c r="A9" s="284">
        <f>A11+A12+A15+A22+A25+A26+A27+A28+A29</f>
        <v>580534360</v>
      </c>
      <c r="B9" s="291" t="s">
        <v>48</v>
      </c>
      <c r="C9" s="167">
        <f>C11+C12+C15+C22+C25+C26+C27+C28+C29</f>
        <v>753142015</v>
      </c>
      <c r="D9" s="315">
        <f>D11+D12+D15+D22+D25+D26+D27+D28+D29</f>
        <v>614976543</v>
      </c>
      <c r="E9" s="290">
        <f t="shared" si="0"/>
        <v>138165472</v>
      </c>
      <c r="F9" s="165">
        <f>F10+F13</f>
        <v>782819</v>
      </c>
      <c r="G9" s="316" t="s">
        <v>119</v>
      </c>
      <c r="H9" s="166">
        <f>H10+H13</f>
        <v>0</v>
      </c>
      <c r="I9" s="166">
        <f>I10+I13</f>
        <v>0</v>
      </c>
      <c r="J9" s="319">
        <f>J10+J13</f>
        <v>0</v>
      </c>
      <c r="K9" s="314"/>
      <c r="L9" s="314"/>
      <c r="M9" s="314"/>
      <c r="N9" s="314"/>
      <c r="O9" s="314"/>
      <c r="P9" s="314"/>
      <c r="Q9" s="314"/>
      <c r="R9" s="314"/>
      <c r="S9" s="314"/>
      <c r="T9" s="314"/>
      <c r="U9" s="314"/>
      <c r="V9" s="314"/>
      <c r="W9" s="314"/>
      <c r="X9" s="314"/>
      <c r="Y9" s="314"/>
      <c r="Z9" s="314"/>
      <c r="AA9" s="314"/>
      <c r="AB9" s="314"/>
      <c r="AC9" s="314"/>
      <c r="AD9" s="314"/>
      <c r="AE9" s="314"/>
    </row>
    <row r="10" spans="1:31" s="317" customFormat="1" ht="21" customHeight="1">
      <c r="A10" s="284"/>
      <c r="B10" s="291"/>
      <c r="C10" s="167"/>
      <c r="D10" s="315"/>
      <c r="E10" s="290"/>
      <c r="F10" s="165">
        <f>F11+F12</f>
        <v>496040</v>
      </c>
      <c r="G10" s="401" t="s">
        <v>285</v>
      </c>
      <c r="H10" s="166">
        <f>SUM(H11:H12)</f>
        <v>0</v>
      </c>
      <c r="I10" s="166">
        <f>SUM(I11:I12)</f>
        <v>0</v>
      </c>
      <c r="J10" s="319">
        <f>SUM(J11:J12)</f>
        <v>0</v>
      </c>
      <c r="K10" s="314"/>
      <c r="L10" s="314"/>
      <c r="M10" s="314"/>
      <c r="N10" s="314"/>
      <c r="O10" s="314"/>
      <c r="P10" s="314"/>
      <c r="Q10" s="314"/>
      <c r="R10" s="314"/>
      <c r="S10" s="314"/>
      <c r="T10" s="314"/>
      <c r="U10" s="314"/>
      <c r="V10" s="314"/>
      <c r="W10" s="314"/>
      <c r="X10" s="314"/>
      <c r="Y10" s="314"/>
      <c r="Z10" s="314"/>
      <c r="AA10" s="314"/>
      <c r="AB10" s="314"/>
      <c r="AC10" s="314"/>
      <c r="AD10" s="314"/>
      <c r="AE10" s="314"/>
    </row>
    <row r="11" spans="1:31" ht="21.75">
      <c r="A11" s="177">
        <v>135149239</v>
      </c>
      <c r="B11" s="210" t="s">
        <v>49</v>
      </c>
      <c r="C11" s="166">
        <v>83063671</v>
      </c>
      <c r="D11" s="166">
        <v>91857436</v>
      </c>
      <c r="E11" s="289">
        <f t="shared" si="0"/>
        <v>-8793765</v>
      </c>
      <c r="F11" s="177">
        <v>15665</v>
      </c>
      <c r="G11" s="402" t="s">
        <v>120</v>
      </c>
      <c r="H11" s="167">
        <v>0</v>
      </c>
      <c r="I11" s="167">
        <v>0</v>
      </c>
      <c r="J11" s="313">
        <f>H11-I11</f>
        <v>0</v>
      </c>
      <c r="K11" s="314"/>
      <c r="L11" s="314"/>
      <c r="M11" s="314"/>
      <c r="N11" s="314"/>
      <c r="O11" s="314"/>
      <c r="P11" s="314"/>
      <c r="Q11" s="314"/>
      <c r="R11" s="314"/>
      <c r="S11" s="314"/>
      <c r="T11" s="314"/>
      <c r="U11" s="314"/>
      <c r="V11" s="314"/>
      <c r="W11" s="314"/>
      <c r="X11" s="314"/>
      <c r="Y11" s="314"/>
      <c r="Z11" s="314"/>
      <c r="AA11" s="314"/>
      <c r="AB11" s="314"/>
      <c r="AC11" s="314"/>
      <c r="AD11" s="314"/>
      <c r="AE11" s="314"/>
    </row>
    <row r="12" spans="1:31" ht="21.75">
      <c r="A12" s="177">
        <f>SUM(A14:A14)</f>
        <v>7818200</v>
      </c>
      <c r="B12" s="210" t="s">
        <v>50</v>
      </c>
      <c r="C12" s="166">
        <f>SUM(C14:C14)</f>
        <v>5814457</v>
      </c>
      <c r="D12" s="166">
        <f>SUM(D14:D14)</f>
        <v>13013137</v>
      </c>
      <c r="E12" s="289">
        <f t="shared" si="0"/>
        <v>-7198680</v>
      </c>
      <c r="F12" s="177">
        <v>480375</v>
      </c>
      <c r="G12" s="402" t="s">
        <v>121</v>
      </c>
      <c r="H12" s="167">
        <v>0</v>
      </c>
      <c r="I12" s="167">
        <v>0</v>
      </c>
      <c r="J12" s="313">
        <f>H12-I12</f>
        <v>0</v>
      </c>
      <c r="K12" s="314"/>
      <c r="L12" s="314"/>
      <c r="M12" s="314"/>
      <c r="N12" s="314"/>
      <c r="O12" s="314"/>
      <c r="P12" s="314"/>
      <c r="Q12" s="314"/>
      <c r="R12" s="314"/>
      <c r="S12" s="314"/>
      <c r="T12" s="314"/>
      <c r="U12" s="314"/>
      <c r="V12" s="314"/>
      <c r="W12" s="314"/>
      <c r="X12" s="314"/>
      <c r="Y12" s="314"/>
      <c r="Z12" s="314"/>
      <c r="AA12" s="314"/>
      <c r="AB12" s="314"/>
      <c r="AC12" s="314"/>
      <c r="AD12" s="314"/>
      <c r="AE12" s="314"/>
    </row>
    <row r="13" spans="1:31" ht="21.75">
      <c r="A13" s="177"/>
      <c r="B13" s="210"/>
      <c r="C13" s="166"/>
      <c r="D13" s="166"/>
      <c r="E13" s="289"/>
      <c r="F13" s="165">
        <f>F14</f>
        <v>286779</v>
      </c>
      <c r="G13" s="401" t="s">
        <v>289</v>
      </c>
      <c r="H13" s="166">
        <f>H14</f>
        <v>0</v>
      </c>
      <c r="I13" s="166">
        <f>I14</f>
        <v>0</v>
      </c>
      <c r="J13" s="319">
        <f>J14</f>
        <v>0</v>
      </c>
      <c r="K13" s="314"/>
      <c r="L13" s="314"/>
      <c r="M13" s="314"/>
      <c r="N13" s="314"/>
      <c r="O13" s="314"/>
      <c r="P13" s="314"/>
      <c r="Q13" s="314"/>
      <c r="R13" s="314"/>
      <c r="S13" s="314"/>
      <c r="T13" s="314"/>
      <c r="U13" s="314"/>
      <c r="V13" s="314"/>
      <c r="W13" s="314"/>
      <c r="X13" s="314"/>
      <c r="Y13" s="314"/>
      <c r="Z13" s="314"/>
      <c r="AA13" s="314"/>
      <c r="AB13" s="314"/>
      <c r="AC13" s="314"/>
      <c r="AD13" s="314"/>
      <c r="AE13" s="314"/>
    </row>
    <row r="14" spans="1:31" ht="21.75">
      <c r="A14" s="177">
        <v>7818200</v>
      </c>
      <c r="B14" s="198" t="s">
        <v>52</v>
      </c>
      <c r="C14" s="166">
        <v>5814457</v>
      </c>
      <c r="D14" s="166">
        <v>13013137</v>
      </c>
      <c r="E14" s="289">
        <f t="shared" si="0"/>
        <v>-7198680</v>
      </c>
      <c r="F14" s="177">
        <v>286779</v>
      </c>
      <c r="G14" s="402" t="s">
        <v>223</v>
      </c>
      <c r="H14" s="167">
        <v>0</v>
      </c>
      <c r="I14" s="167">
        <v>0</v>
      </c>
      <c r="J14" s="313">
        <v>0</v>
      </c>
      <c r="K14" s="314"/>
      <c r="L14" s="314"/>
      <c r="M14" s="314"/>
      <c r="N14" s="314"/>
      <c r="O14" s="314"/>
      <c r="P14" s="314"/>
      <c r="Q14" s="314"/>
      <c r="R14" s="314"/>
      <c r="S14" s="314"/>
      <c r="T14" s="314"/>
      <c r="U14" s="314"/>
      <c r="V14" s="314"/>
      <c r="W14" s="314"/>
      <c r="X14" s="314"/>
      <c r="Y14" s="314"/>
      <c r="Z14" s="314"/>
      <c r="AA14" s="314"/>
      <c r="AB14" s="314"/>
      <c r="AC14" s="314"/>
      <c r="AD14" s="314"/>
      <c r="AE14" s="314"/>
    </row>
    <row r="15" spans="1:31" ht="30">
      <c r="A15" s="177">
        <f>SUM(A16:A20)</f>
        <v>39920840</v>
      </c>
      <c r="B15" s="199" t="s">
        <v>24</v>
      </c>
      <c r="C15" s="166">
        <f>SUM(C16:C19)</f>
        <v>49469031</v>
      </c>
      <c r="D15" s="166">
        <f>SUM(D16:D19)</f>
        <v>24265672</v>
      </c>
      <c r="E15" s="289">
        <f t="shared" si="0"/>
        <v>25203359</v>
      </c>
      <c r="F15" s="165">
        <f>F16+F20</f>
        <v>1761462921</v>
      </c>
      <c r="G15" s="312" t="s">
        <v>224</v>
      </c>
      <c r="H15" s="167">
        <f>H16+H20</f>
        <v>2242721923</v>
      </c>
      <c r="I15" s="167">
        <f>I16+I20</f>
        <v>1997463431</v>
      </c>
      <c r="J15" s="313">
        <f>H15-I15</f>
        <v>245258492</v>
      </c>
      <c r="K15" s="314"/>
      <c r="L15" s="314"/>
      <c r="M15" s="314"/>
      <c r="N15" s="314"/>
      <c r="O15" s="314"/>
      <c r="P15" s="314"/>
      <c r="Q15" s="314"/>
      <c r="R15" s="314"/>
      <c r="S15" s="314"/>
      <c r="T15" s="314"/>
      <c r="U15" s="314"/>
      <c r="V15" s="314"/>
      <c r="W15" s="314"/>
      <c r="X15" s="314"/>
      <c r="Y15" s="314"/>
      <c r="Z15" s="314"/>
      <c r="AA15" s="314"/>
      <c r="AB15" s="314"/>
      <c r="AC15" s="314"/>
      <c r="AD15" s="314"/>
      <c r="AE15" s="314"/>
    </row>
    <row r="16" spans="1:31" ht="21.75">
      <c r="A16" s="177">
        <v>6883000</v>
      </c>
      <c r="B16" s="187" t="s">
        <v>92</v>
      </c>
      <c r="C16" s="166">
        <v>18458594</v>
      </c>
      <c r="D16" s="166">
        <v>0</v>
      </c>
      <c r="E16" s="289">
        <f t="shared" si="0"/>
        <v>18458594</v>
      </c>
      <c r="F16" s="165">
        <f>F17</f>
        <v>1758174138</v>
      </c>
      <c r="G16" s="316" t="s">
        <v>123</v>
      </c>
      <c r="H16" s="167">
        <f>H17</f>
        <v>2238340275</v>
      </c>
      <c r="I16" s="167">
        <f>I17</f>
        <v>1993656237</v>
      </c>
      <c r="J16" s="313">
        <f>H16-I16</f>
        <v>244684038</v>
      </c>
      <c r="K16" s="314"/>
      <c r="L16" s="314"/>
      <c r="M16" s="314"/>
      <c r="N16" s="314"/>
      <c r="O16" s="314"/>
      <c r="P16" s="314"/>
      <c r="Q16" s="314"/>
      <c r="R16" s="314"/>
      <c r="S16" s="314"/>
      <c r="T16" s="314"/>
      <c r="U16" s="314"/>
      <c r="V16" s="314"/>
      <c r="W16" s="314"/>
      <c r="X16" s="314"/>
      <c r="Y16" s="314"/>
      <c r="Z16" s="314"/>
      <c r="AA16" s="314"/>
      <c r="AB16" s="314"/>
      <c r="AC16" s="314"/>
      <c r="AD16" s="314"/>
      <c r="AE16" s="314"/>
    </row>
    <row r="17" spans="1:31" ht="21.75">
      <c r="A17" s="177"/>
      <c r="B17" s="187"/>
      <c r="C17" s="166"/>
      <c r="D17" s="166"/>
      <c r="E17" s="289"/>
      <c r="F17" s="165">
        <f>F18+F19</f>
        <v>1758174138</v>
      </c>
      <c r="G17" s="401" t="s">
        <v>322</v>
      </c>
      <c r="H17" s="167">
        <f>H18+H19</f>
        <v>2238340275</v>
      </c>
      <c r="I17" s="167">
        <f>I18+I19</f>
        <v>1993656237</v>
      </c>
      <c r="J17" s="313">
        <f>H17-I17</f>
        <v>244684038</v>
      </c>
      <c r="K17" s="314"/>
      <c r="L17" s="314"/>
      <c r="M17" s="314"/>
      <c r="N17" s="314"/>
      <c r="O17" s="314"/>
      <c r="P17" s="314"/>
      <c r="Q17" s="314"/>
      <c r="R17" s="314"/>
      <c r="S17" s="314"/>
      <c r="T17" s="314"/>
      <c r="U17" s="314"/>
      <c r="V17" s="314"/>
      <c r="W17" s="314"/>
      <c r="X17" s="314"/>
      <c r="Y17" s="314"/>
      <c r="Z17" s="314"/>
      <c r="AA17" s="314"/>
      <c r="AB17" s="314"/>
      <c r="AC17" s="314"/>
      <c r="AD17" s="314"/>
      <c r="AE17" s="314"/>
    </row>
    <row r="18" spans="1:31" ht="21.75">
      <c r="A18" s="177">
        <v>32822699</v>
      </c>
      <c r="B18" s="187" t="s">
        <v>93</v>
      </c>
      <c r="C18" s="166">
        <v>30013673</v>
      </c>
      <c r="D18" s="166">
        <v>24135541</v>
      </c>
      <c r="E18" s="289">
        <f t="shared" si="0"/>
        <v>5878132</v>
      </c>
      <c r="F18" s="177">
        <v>1529080050</v>
      </c>
      <c r="G18" s="402" t="s">
        <v>228</v>
      </c>
      <c r="H18" s="166">
        <v>1857848365</v>
      </c>
      <c r="I18" s="166">
        <v>1691271314</v>
      </c>
      <c r="J18" s="319">
        <f>H18-I18</f>
        <v>166577051</v>
      </c>
      <c r="K18" s="314"/>
      <c r="L18" s="314"/>
      <c r="M18" s="314"/>
      <c r="N18" s="314"/>
      <c r="O18" s="314"/>
      <c r="P18" s="314"/>
      <c r="Q18" s="314"/>
      <c r="R18" s="314"/>
      <c r="S18" s="314"/>
      <c r="T18" s="314"/>
      <c r="U18" s="314"/>
      <c r="V18" s="314"/>
      <c r="W18" s="314"/>
      <c r="X18" s="314"/>
      <c r="Y18" s="314"/>
      <c r="Z18" s="314"/>
      <c r="AA18" s="314"/>
      <c r="AB18" s="314"/>
      <c r="AC18" s="314"/>
      <c r="AD18" s="314"/>
      <c r="AE18" s="314"/>
    </row>
    <row r="19" spans="1:31" ht="21.75">
      <c r="A19" s="177">
        <v>20120</v>
      </c>
      <c r="B19" s="187" t="s">
        <v>52</v>
      </c>
      <c r="C19" s="166">
        <v>996764</v>
      </c>
      <c r="D19" s="166">
        <v>130131</v>
      </c>
      <c r="E19" s="289">
        <f t="shared" si="0"/>
        <v>866633</v>
      </c>
      <c r="F19" s="177">
        <v>229094088</v>
      </c>
      <c r="G19" s="402" t="s">
        <v>229</v>
      </c>
      <c r="H19" s="414">
        <v>380491910</v>
      </c>
      <c r="I19" s="166">
        <v>302384923</v>
      </c>
      <c r="J19" s="319">
        <f>81738276-113963-3517326</f>
        <v>78106987</v>
      </c>
      <c r="K19" s="314"/>
      <c r="L19" s="314"/>
      <c r="M19" s="314"/>
      <c r="N19" s="314"/>
      <c r="O19" s="314"/>
      <c r="P19" s="314"/>
      <c r="Q19" s="314"/>
      <c r="R19" s="314"/>
      <c r="S19" s="314"/>
      <c r="T19" s="314"/>
      <c r="U19" s="314"/>
      <c r="V19" s="314"/>
      <c r="W19" s="314"/>
      <c r="X19" s="314"/>
      <c r="Y19" s="314"/>
      <c r="Z19" s="314"/>
      <c r="AA19" s="314"/>
      <c r="AB19" s="314"/>
      <c r="AC19" s="314"/>
      <c r="AD19" s="314"/>
      <c r="AE19" s="314"/>
    </row>
    <row r="20" spans="1:31" ht="21.75">
      <c r="A20" s="177">
        <v>195021</v>
      </c>
      <c r="B20" s="187" t="s">
        <v>47</v>
      </c>
      <c r="C20" s="166"/>
      <c r="D20" s="166"/>
      <c r="E20" s="289"/>
      <c r="F20" s="165">
        <f>F21</f>
        <v>3288783</v>
      </c>
      <c r="G20" s="316" t="s">
        <v>225</v>
      </c>
      <c r="H20" s="167">
        <f>H21</f>
        <v>4381648</v>
      </c>
      <c r="I20" s="167">
        <f>I21</f>
        <v>3807194</v>
      </c>
      <c r="J20" s="313">
        <f>H20-I20</f>
        <v>574454</v>
      </c>
      <c r="K20" s="314"/>
      <c r="L20" s="314"/>
      <c r="M20" s="314"/>
      <c r="N20" s="314"/>
      <c r="O20" s="314"/>
      <c r="P20" s="314"/>
      <c r="Q20" s="314"/>
      <c r="R20" s="314"/>
      <c r="S20" s="314"/>
      <c r="T20" s="314"/>
      <c r="U20" s="314"/>
      <c r="V20" s="314"/>
      <c r="W20" s="314"/>
      <c r="X20" s="314"/>
      <c r="Y20" s="314"/>
      <c r="Z20" s="314"/>
      <c r="AA20" s="314"/>
      <c r="AB20" s="314"/>
      <c r="AC20" s="314"/>
      <c r="AD20" s="314"/>
      <c r="AE20" s="314"/>
    </row>
    <row r="21" spans="1:31" ht="21.75">
      <c r="A21" s="177"/>
      <c r="B21" s="187"/>
      <c r="C21" s="166"/>
      <c r="D21" s="166"/>
      <c r="E21" s="289"/>
      <c r="F21" s="165">
        <f>F22</f>
        <v>3288783</v>
      </c>
      <c r="G21" s="401" t="s">
        <v>307</v>
      </c>
      <c r="H21" s="167">
        <f>H22</f>
        <v>4381648</v>
      </c>
      <c r="I21" s="167">
        <f>I22</f>
        <v>3807194</v>
      </c>
      <c r="J21" s="313">
        <f>H21-I21</f>
        <v>574454</v>
      </c>
      <c r="K21" s="314"/>
      <c r="L21" s="314"/>
      <c r="M21" s="314"/>
      <c r="N21" s="314"/>
      <c r="O21" s="314"/>
      <c r="P21" s="314"/>
      <c r="Q21" s="314"/>
      <c r="R21" s="314"/>
      <c r="S21" s="314"/>
      <c r="T21" s="314"/>
      <c r="U21" s="314"/>
      <c r="V21" s="314"/>
      <c r="W21" s="314"/>
      <c r="X21" s="314"/>
      <c r="Y21" s="314"/>
      <c r="Z21" s="314"/>
      <c r="AA21" s="314"/>
      <c r="AB21" s="314"/>
      <c r="AC21" s="314"/>
      <c r="AD21" s="314"/>
      <c r="AE21" s="314"/>
    </row>
    <row r="22" spans="1:31" ht="21.75">
      <c r="A22" s="177">
        <f>SUM(A23:A24)</f>
        <v>37719501</v>
      </c>
      <c r="B22" s="199" t="s">
        <v>40</v>
      </c>
      <c r="C22" s="166">
        <f>SUM(C23:C24)</f>
        <v>34886741</v>
      </c>
      <c r="D22" s="166">
        <f>D23+D24</f>
        <v>3903941</v>
      </c>
      <c r="E22" s="289">
        <f aca="true" t="shared" si="1" ref="E22:E28">C22-D22</f>
        <v>30982800</v>
      </c>
      <c r="F22" s="177">
        <v>3288783</v>
      </c>
      <c r="G22" s="402" t="s">
        <v>308</v>
      </c>
      <c r="H22" s="166">
        <v>4381648</v>
      </c>
      <c r="I22" s="166">
        <v>3807194</v>
      </c>
      <c r="J22" s="319">
        <f>H22-I22</f>
        <v>574454</v>
      </c>
      <c r="K22" s="314"/>
      <c r="L22" s="314"/>
      <c r="M22" s="314"/>
      <c r="N22" s="314"/>
      <c r="O22" s="314"/>
      <c r="P22" s="314"/>
      <c r="Q22" s="314"/>
      <c r="R22" s="314"/>
      <c r="S22" s="314"/>
      <c r="T22" s="314"/>
      <c r="U22" s="314"/>
      <c r="V22" s="314"/>
      <c r="W22" s="314"/>
      <c r="X22" s="314"/>
      <c r="Y22" s="314"/>
      <c r="Z22" s="314"/>
      <c r="AA22" s="314"/>
      <c r="AB22" s="314"/>
      <c r="AC22" s="314"/>
      <c r="AD22" s="314"/>
      <c r="AE22" s="314"/>
    </row>
    <row r="23" spans="1:31" ht="19.5" customHeight="1">
      <c r="A23" s="177">
        <v>35928818</v>
      </c>
      <c r="B23" s="187" t="s">
        <v>51</v>
      </c>
      <c r="C23" s="166">
        <v>33723850</v>
      </c>
      <c r="D23" s="166">
        <v>2862890</v>
      </c>
      <c r="E23" s="289">
        <f t="shared" si="1"/>
        <v>30860960</v>
      </c>
      <c r="F23" s="177"/>
      <c r="G23" s="295"/>
      <c r="H23" s="166"/>
      <c r="I23" s="166"/>
      <c r="J23" s="319"/>
      <c r="K23" s="314"/>
      <c r="L23" s="314"/>
      <c r="M23" s="314"/>
      <c r="N23" s="314"/>
      <c r="O23" s="314"/>
      <c r="P23" s="314"/>
      <c r="Q23" s="314"/>
      <c r="R23" s="314"/>
      <c r="S23" s="314"/>
      <c r="T23" s="314"/>
      <c r="U23" s="314"/>
      <c r="V23" s="314"/>
      <c r="W23" s="314"/>
      <c r="X23" s="314"/>
      <c r="Y23" s="314"/>
      <c r="Z23" s="314"/>
      <c r="AA23" s="314"/>
      <c r="AB23" s="314"/>
      <c r="AC23" s="314"/>
      <c r="AD23" s="314"/>
      <c r="AE23" s="314"/>
    </row>
    <row r="24" spans="1:31" ht="21.75">
      <c r="A24" s="177">
        <v>1790683</v>
      </c>
      <c r="B24" s="187" t="s">
        <v>52</v>
      </c>
      <c r="C24" s="166">
        <v>1162891</v>
      </c>
      <c r="D24" s="166">
        <v>1041051</v>
      </c>
      <c r="E24" s="289">
        <f t="shared" si="1"/>
        <v>121840</v>
      </c>
      <c r="F24" s="177"/>
      <c r="G24" s="295"/>
      <c r="H24" s="166"/>
      <c r="I24" s="166"/>
      <c r="J24" s="319"/>
      <c r="K24" s="314"/>
      <c r="L24" s="314"/>
      <c r="M24" s="314"/>
      <c r="N24" s="314"/>
      <c r="O24" s="314"/>
      <c r="P24" s="314"/>
      <c r="Q24" s="314"/>
      <c r="R24" s="314"/>
      <c r="S24" s="314"/>
      <c r="T24" s="314"/>
      <c r="U24" s="314"/>
      <c r="V24" s="314"/>
      <c r="W24" s="314"/>
      <c r="X24" s="314"/>
      <c r="Y24" s="314"/>
      <c r="Z24" s="314"/>
      <c r="AA24" s="314"/>
      <c r="AB24" s="314"/>
      <c r="AC24" s="314"/>
      <c r="AD24" s="314"/>
      <c r="AE24" s="314"/>
    </row>
    <row r="25" spans="1:31" ht="21.75">
      <c r="A25" s="177">
        <v>333141424</v>
      </c>
      <c r="B25" s="199" t="s">
        <v>57</v>
      </c>
      <c r="C25" s="166">
        <v>553757807</v>
      </c>
      <c r="D25" s="166">
        <v>459287182</v>
      </c>
      <c r="E25" s="289">
        <f t="shared" si="1"/>
        <v>94470625</v>
      </c>
      <c r="F25" s="322"/>
      <c r="G25" s="363"/>
      <c r="H25" s="324"/>
      <c r="I25" s="324"/>
      <c r="J25" s="325"/>
      <c r="K25" s="314"/>
      <c r="L25" s="314"/>
      <c r="M25" s="314"/>
      <c r="N25" s="314"/>
      <c r="O25" s="314"/>
      <c r="P25" s="314"/>
      <c r="Q25" s="314"/>
      <c r="R25" s="314"/>
      <c r="S25" s="314"/>
      <c r="T25" s="314"/>
      <c r="U25" s="314"/>
      <c r="V25" s="314"/>
      <c r="W25" s="314"/>
      <c r="X25" s="314"/>
      <c r="Y25" s="314"/>
      <c r="Z25" s="314"/>
      <c r="AA25" s="314"/>
      <c r="AB25" s="314"/>
      <c r="AC25" s="314"/>
      <c r="AD25" s="314"/>
      <c r="AE25" s="314"/>
    </row>
    <row r="26" spans="1:31" ht="21.75">
      <c r="A26" s="177">
        <v>25942568</v>
      </c>
      <c r="B26" s="199" t="s">
        <v>53</v>
      </c>
      <c r="C26" s="166">
        <v>25200310</v>
      </c>
      <c r="D26" s="166">
        <v>21710946</v>
      </c>
      <c r="E26" s="289">
        <f t="shared" si="1"/>
        <v>3489364</v>
      </c>
      <c r="F26" s="322"/>
      <c r="G26" s="363"/>
      <c r="H26" s="324"/>
      <c r="I26" s="324"/>
      <c r="J26" s="326"/>
      <c r="K26" s="314"/>
      <c r="L26" s="314"/>
      <c r="M26" s="314"/>
      <c r="N26" s="314"/>
      <c r="O26" s="314"/>
      <c r="P26" s="314"/>
      <c r="Q26" s="314"/>
      <c r="R26" s="314"/>
      <c r="S26" s="314"/>
      <c r="T26" s="314"/>
      <c r="U26" s="314"/>
      <c r="V26" s="314"/>
      <c r="W26" s="314"/>
      <c r="X26" s="314"/>
      <c r="Y26" s="314"/>
      <c r="Z26" s="314"/>
      <c r="AA26" s="314"/>
      <c r="AB26" s="314"/>
      <c r="AC26" s="314"/>
      <c r="AD26" s="314"/>
      <c r="AE26" s="314"/>
    </row>
    <row r="27" spans="1:31" ht="21.75">
      <c r="A27" s="177">
        <v>140</v>
      </c>
      <c r="B27" s="199" t="s">
        <v>54</v>
      </c>
      <c r="C27" s="166">
        <v>24294</v>
      </c>
      <c r="D27" s="166">
        <v>1029</v>
      </c>
      <c r="E27" s="289">
        <f t="shared" si="1"/>
        <v>23265</v>
      </c>
      <c r="F27" s="322"/>
      <c r="G27" s="363"/>
      <c r="H27" s="324"/>
      <c r="I27" s="324"/>
      <c r="J27" s="326"/>
      <c r="K27" s="314"/>
      <c r="L27" s="314"/>
      <c r="M27" s="314"/>
      <c r="N27" s="314"/>
      <c r="O27" s="314"/>
      <c r="P27" s="314"/>
      <c r="Q27" s="314"/>
      <c r="R27" s="314"/>
      <c r="S27" s="314"/>
      <c r="T27" s="314"/>
      <c r="U27" s="314"/>
      <c r="V27" s="314"/>
      <c r="W27" s="314"/>
      <c r="X27" s="314"/>
      <c r="Y27" s="314"/>
      <c r="Z27" s="314"/>
      <c r="AA27" s="314"/>
      <c r="AB27" s="314"/>
      <c r="AC27" s="314"/>
      <c r="AD27" s="314"/>
      <c r="AE27" s="314"/>
    </row>
    <row r="28" spans="1:31" ht="21.75">
      <c r="A28" s="177">
        <v>692057</v>
      </c>
      <c r="B28" s="199" t="s">
        <v>55</v>
      </c>
      <c r="C28" s="166">
        <v>925704</v>
      </c>
      <c r="D28" s="166">
        <v>937200</v>
      </c>
      <c r="E28" s="289">
        <f t="shared" si="1"/>
        <v>-11496</v>
      </c>
      <c r="F28" s="322"/>
      <c r="G28" s="363"/>
      <c r="H28" s="324"/>
      <c r="I28" s="324"/>
      <c r="J28" s="326"/>
      <c r="K28" s="314"/>
      <c r="L28" s="314"/>
      <c r="M28" s="314"/>
      <c r="N28" s="314"/>
      <c r="O28" s="314"/>
      <c r="P28" s="314"/>
      <c r="Q28" s="314"/>
      <c r="R28" s="314"/>
      <c r="S28" s="314"/>
      <c r="T28" s="314"/>
      <c r="U28" s="314"/>
      <c r="V28" s="314"/>
      <c r="W28" s="314"/>
      <c r="X28" s="314"/>
      <c r="Y28" s="314"/>
      <c r="Z28" s="314"/>
      <c r="AA28" s="314"/>
      <c r="AB28" s="314"/>
      <c r="AC28" s="314"/>
      <c r="AD28" s="314"/>
      <c r="AE28" s="314"/>
    </row>
    <row r="29" spans="1:31" ht="21.75">
      <c r="A29" s="177">
        <v>150391</v>
      </c>
      <c r="B29" s="199" t="s">
        <v>56</v>
      </c>
      <c r="C29" s="166"/>
      <c r="D29" s="166"/>
      <c r="E29" s="289"/>
      <c r="F29" s="322"/>
      <c r="G29" s="363"/>
      <c r="H29" s="324"/>
      <c r="I29" s="324"/>
      <c r="J29" s="326"/>
      <c r="K29" s="314"/>
      <c r="L29" s="314"/>
      <c r="M29" s="314"/>
      <c r="N29" s="314"/>
      <c r="O29" s="314"/>
      <c r="P29" s="314"/>
      <c r="Q29" s="314"/>
      <c r="R29" s="314"/>
      <c r="S29" s="314"/>
      <c r="T29" s="314"/>
      <c r="U29" s="314"/>
      <c r="V29" s="314"/>
      <c r="W29" s="314"/>
      <c r="X29" s="314"/>
      <c r="Y29" s="314"/>
      <c r="Z29" s="314"/>
      <c r="AA29" s="314"/>
      <c r="AB29" s="314"/>
      <c r="AC29" s="314"/>
      <c r="AD29" s="314"/>
      <c r="AE29" s="314"/>
    </row>
    <row r="30" spans="1:31" ht="6" customHeight="1">
      <c r="A30" s="177"/>
      <c r="B30" s="164"/>
      <c r="C30" s="166"/>
      <c r="D30" s="166"/>
      <c r="E30" s="289"/>
      <c r="F30" s="322"/>
      <c r="G30" s="363"/>
      <c r="H30" s="324"/>
      <c r="I30" s="324"/>
      <c r="J30" s="326"/>
      <c r="K30" s="314"/>
      <c r="L30" s="314"/>
      <c r="M30" s="314"/>
      <c r="N30" s="314"/>
      <c r="O30" s="314"/>
      <c r="P30" s="314"/>
      <c r="Q30" s="314"/>
      <c r="R30" s="314"/>
      <c r="S30" s="314"/>
      <c r="T30" s="314"/>
      <c r="U30" s="314"/>
      <c r="V30" s="314"/>
      <c r="W30" s="314"/>
      <c r="X30" s="314"/>
      <c r="Y30" s="314"/>
      <c r="Z30" s="314"/>
      <c r="AA30" s="314"/>
      <c r="AB30" s="314"/>
      <c r="AC30" s="314"/>
      <c r="AD30" s="314"/>
      <c r="AE30" s="314"/>
    </row>
    <row r="31" spans="1:31" s="317" customFormat="1" ht="30">
      <c r="A31" s="177">
        <f>SUM(A32:A32)</f>
        <v>1320199</v>
      </c>
      <c r="B31" s="199" t="s">
        <v>30</v>
      </c>
      <c r="C31" s="166">
        <f>C32</f>
        <v>1329019</v>
      </c>
      <c r="D31" s="166">
        <f>D32</f>
        <v>1301314</v>
      </c>
      <c r="E31" s="289">
        <f>C31-D31</f>
        <v>27705</v>
      </c>
      <c r="F31" s="328"/>
      <c r="G31" s="364"/>
      <c r="H31" s="330"/>
      <c r="I31" s="330"/>
      <c r="J31" s="326"/>
      <c r="K31" s="314"/>
      <c r="L31" s="314"/>
      <c r="M31" s="314"/>
      <c r="N31" s="314"/>
      <c r="O31" s="314"/>
      <c r="P31" s="314"/>
      <c r="Q31" s="314"/>
      <c r="R31" s="314"/>
      <c r="S31" s="314"/>
      <c r="T31" s="314"/>
      <c r="U31" s="314"/>
      <c r="V31" s="314"/>
      <c r="W31" s="314"/>
      <c r="X31" s="314"/>
      <c r="Y31" s="314"/>
      <c r="Z31" s="314"/>
      <c r="AA31" s="314"/>
      <c r="AB31" s="314"/>
      <c r="AC31" s="314"/>
      <c r="AD31" s="314"/>
      <c r="AE31" s="314"/>
    </row>
    <row r="32" spans="1:31" s="317" customFormat="1" ht="21.75">
      <c r="A32" s="177">
        <v>1320199</v>
      </c>
      <c r="B32" s="187" t="s">
        <v>52</v>
      </c>
      <c r="C32" s="166">
        <v>1329019</v>
      </c>
      <c r="D32" s="166">
        <v>1301314</v>
      </c>
      <c r="E32" s="289">
        <f>C32-D32</f>
        <v>27705</v>
      </c>
      <c r="F32" s="165"/>
      <c r="G32" s="315"/>
      <c r="H32" s="167"/>
      <c r="I32" s="167"/>
      <c r="J32" s="313"/>
      <c r="K32" s="314"/>
      <c r="L32" s="314"/>
      <c r="M32" s="314"/>
      <c r="N32" s="314"/>
      <c r="O32" s="314"/>
      <c r="P32" s="314"/>
      <c r="Q32" s="314"/>
      <c r="R32" s="314"/>
      <c r="S32" s="314"/>
      <c r="T32" s="314"/>
      <c r="U32" s="314"/>
      <c r="V32" s="314"/>
      <c r="W32" s="314"/>
      <c r="X32" s="314"/>
      <c r="Y32" s="314"/>
      <c r="Z32" s="314"/>
      <c r="AA32" s="314"/>
      <c r="AB32" s="314"/>
      <c r="AC32" s="314"/>
      <c r="AD32" s="314"/>
      <c r="AE32" s="314"/>
    </row>
    <row r="33" spans="1:31" s="317" customFormat="1" ht="21.75">
      <c r="A33" s="177">
        <f>A34</f>
        <v>64987863</v>
      </c>
      <c r="B33" s="199" t="s">
        <v>26</v>
      </c>
      <c r="C33" s="166">
        <f>C34</f>
        <v>194608952</v>
      </c>
      <c r="D33" s="166">
        <f>D34</f>
        <v>171849954</v>
      </c>
      <c r="E33" s="289">
        <f>C33-D33</f>
        <v>22758998</v>
      </c>
      <c r="F33" s="332"/>
      <c r="G33" s="365"/>
      <c r="H33" s="333"/>
      <c r="I33" s="333"/>
      <c r="J33" s="334"/>
      <c r="K33" s="314"/>
      <c r="L33" s="314"/>
      <c r="M33" s="314"/>
      <c r="N33" s="314"/>
      <c r="O33" s="314"/>
      <c r="P33" s="314"/>
      <c r="Q33" s="314"/>
      <c r="R33" s="314"/>
      <c r="S33" s="314"/>
      <c r="T33" s="314"/>
      <c r="U33" s="314"/>
      <c r="V33" s="314"/>
      <c r="W33" s="314"/>
      <c r="X33" s="314"/>
      <c r="Y33" s="314"/>
      <c r="Z33" s="314"/>
      <c r="AA33" s="314"/>
      <c r="AB33" s="314"/>
      <c r="AC33" s="314"/>
      <c r="AD33" s="314"/>
      <c r="AE33" s="314"/>
    </row>
    <row r="34" spans="1:31" s="317" customFormat="1" ht="21.75">
      <c r="A34" s="177">
        <v>64987863</v>
      </c>
      <c r="B34" s="187" t="s">
        <v>52</v>
      </c>
      <c r="C34" s="166">
        <v>194608952</v>
      </c>
      <c r="D34" s="166">
        <v>171849954</v>
      </c>
      <c r="E34" s="289">
        <f>C34-D34</f>
        <v>22758998</v>
      </c>
      <c r="F34" s="332"/>
      <c r="G34" s="365"/>
      <c r="H34" s="333"/>
      <c r="I34" s="333"/>
      <c r="J34" s="334"/>
      <c r="K34" s="314"/>
      <c r="L34" s="314"/>
      <c r="M34" s="314"/>
      <c r="N34" s="314"/>
      <c r="O34" s="314"/>
      <c r="P34" s="314"/>
      <c r="Q34" s="314"/>
      <c r="R34" s="314"/>
      <c r="S34" s="314"/>
      <c r="T34" s="314"/>
      <c r="U34" s="314"/>
      <c r="V34" s="314"/>
      <c r="W34" s="314"/>
      <c r="X34" s="314"/>
      <c r="Y34" s="314"/>
      <c r="Z34" s="314"/>
      <c r="AA34" s="314"/>
      <c r="AB34" s="314"/>
      <c r="AC34" s="314"/>
      <c r="AD34" s="314"/>
      <c r="AE34" s="314"/>
    </row>
    <row r="35" spans="1:31" s="317" customFormat="1" ht="6" customHeight="1">
      <c r="A35" s="177"/>
      <c r="B35" s="164"/>
      <c r="C35" s="167"/>
      <c r="D35" s="167"/>
      <c r="E35" s="289"/>
      <c r="F35" s="332"/>
      <c r="G35" s="365"/>
      <c r="H35" s="333"/>
      <c r="I35" s="333"/>
      <c r="J35" s="334"/>
      <c r="K35" s="314"/>
      <c r="L35" s="314"/>
      <c r="M35" s="314"/>
      <c r="N35" s="314"/>
      <c r="O35" s="314"/>
      <c r="P35" s="314"/>
      <c r="Q35" s="314"/>
      <c r="R35" s="314"/>
      <c r="S35" s="314"/>
      <c r="T35" s="314"/>
      <c r="U35" s="314"/>
      <c r="V35" s="314"/>
      <c r="W35" s="314"/>
      <c r="X35" s="314"/>
      <c r="Y35" s="314"/>
      <c r="Z35" s="314"/>
      <c r="AA35" s="314"/>
      <c r="AB35" s="314"/>
      <c r="AC35" s="314"/>
      <c r="AD35" s="314"/>
      <c r="AE35" s="314"/>
    </row>
    <row r="36" spans="1:31" ht="21" customHeight="1">
      <c r="A36" s="284">
        <f>SUM(A37:A41)</f>
        <v>3441785</v>
      </c>
      <c r="B36" s="291" t="s">
        <v>59</v>
      </c>
      <c r="C36" s="167">
        <f>SUM(C37:C41)</f>
        <v>4405649</v>
      </c>
      <c r="D36" s="167">
        <f>SUM(D37:D41)</f>
        <v>5219988</v>
      </c>
      <c r="E36" s="290">
        <f>C36-D36</f>
        <v>-814339</v>
      </c>
      <c r="F36" s="332"/>
      <c r="G36" s="365"/>
      <c r="H36" s="333"/>
      <c r="I36" s="333"/>
      <c r="J36" s="334"/>
      <c r="K36" s="314"/>
      <c r="L36" s="314"/>
      <c r="M36" s="314"/>
      <c r="N36" s="314"/>
      <c r="O36" s="314"/>
      <c r="P36" s="314"/>
      <c r="Q36" s="314"/>
      <c r="R36" s="314"/>
      <c r="S36" s="314"/>
      <c r="T36" s="314"/>
      <c r="U36" s="314"/>
      <c r="V36" s="314"/>
      <c r="W36" s="314"/>
      <c r="X36" s="314"/>
      <c r="Y36" s="314"/>
      <c r="Z36" s="314"/>
      <c r="AA36" s="314"/>
      <c r="AB36" s="314"/>
      <c r="AC36" s="314"/>
      <c r="AD36" s="314"/>
      <c r="AE36" s="314"/>
    </row>
    <row r="37" spans="1:31" ht="21.75">
      <c r="A37" s="139">
        <v>3441785</v>
      </c>
      <c r="B37" s="210" t="s">
        <v>58</v>
      </c>
      <c r="C37" s="166">
        <v>4405649</v>
      </c>
      <c r="D37" s="166">
        <v>5219988</v>
      </c>
      <c r="E37" s="289">
        <f>C37-D37</f>
        <v>-814339</v>
      </c>
      <c r="F37" s="332"/>
      <c r="G37" s="365"/>
      <c r="H37" s="333"/>
      <c r="I37" s="333"/>
      <c r="J37" s="334"/>
      <c r="K37" s="314"/>
      <c r="L37" s="314"/>
      <c r="M37" s="314"/>
      <c r="N37" s="314"/>
      <c r="O37" s="314"/>
      <c r="P37" s="314"/>
      <c r="Q37" s="314"/>
      <c r="R37" s="314"/>
      <c r="S37" s="314"/>
      <c r="T37" s="314"/>
      <c r="U37" s="314"/>
      <c r="V37" s="314"/>
      <c r="W37" s="314"/>
      <c r="X37" s="314"/>
      <c r="Y37" s="314"/>
      <c r="Z37" s="314"/>
      <c r="AA37" s="314"/>
      <c r="AB37" s="314"/>
      <c r="AC37" s="314"/>
      <c r="AD37" s="314"/>
      <c r="AE37" s="314"/>
    </row>
    <row r="38" spans="1:31" ht="21.75">
      <c r="A38" s="139"/>
      <c r="B38" s="210"/>
      <c r="C38" s="168"/>
      <c r="D38" s="201"/>
      <c r="E38" s="289"/>
      <c r="F38" s="332"/>
      <c r="G38" s="365"/>
      <c r="H38" s="333"/>
      <c r="I38" s="333"/>
      <c r="J38" s="334"/>
      <c r="K38" s="314"/>
      <c r="L38" s="314"/>
      <c r="M38" s="314"/>
      <c r="N38" s="314"/>
      <c r="O38" s="314"/>
      <c r="P38" s="314"/>
      <c r="Q38" s="314"/>
      <c r="R38" s="314"/>
      <c r="S38" s="314"/>
      <c r="T38" s="314"/>
      <c r="U38" s="314"/>
      <c r="V38" s="314"/>
      <c r="W38" s="314"/>
      <c r="X38" s="314"/>
      <c r="Y38" s="314"/>
      <c r="Z38" s="314"/>
      <c r="AA38" s="314"/>
      <c r="AB38" s="314"/>
      <c r="AC38" s="314"/>
      <c r="AD38" s="314"/>
      <c r="AE38" s="314"/>
    </row>
    <row r="39" spans="1:31" ht="21.75">
      <c r="A39" s="139"/>
      <c r="B39" s="210"/>
      <c r="C39" s="168"/>
      <c r="D39" s="201"/>
      <c r="E39" s="289"/>
      <c r="F39" s="332"/>
      <c r="G39" s="365"/>
      <c r="H39" s="333"/>
      <c r="I39" s="333"/>
      <c r="J39" s="334"/>
      <c r="K39" s="314"/>
      <c r="L39" s="314"/>
      <c r="M39" s="314"/>
      <c r="N39" s="314"/>
      <c r="O39" s="314"/>
      <c r="P39" s="314"/>
      <c r="Q39" s="314"/>
      <c r="R39" s="314"/>
      <c r="S39" s="314"/>
      <c r="T39" s="314"/>
      <c r="U39" s="314"/>
      <c r="V39" s="314"/>
      <c r="W39" s="314"/>
      <c r="X39" s="314"/>
      <c r="Y39" s="314"/>
      <c r="Z39" s="314"/>
      <c r="AA39" s="314"/>
      <c r="AB39" s="314"/>
      <c r="AC39" s="314"/>
      <c r="AD39" s="314"/>
      <c r="AE39" s="314"/>
    </row>
    <row r="40" spans="1:31" ht="21.75">
      <c r="A40" s="337"/>
      <c r="B40" s="292"/>
      <c r="C40" s="292"/>
      <c r="D40" s="293"/>
      <c r="E40" s="294"/>
      <c r="F40" s="332"/>
      <c r="G40" s="365"/>
      <c r="H40" s="333"/>
      <c r="I40" s="333"/>
      <c r="J40" s="334"/>
      <c r="K40" s="314"/>
      <c r="L40" s="314"/>
      <c r="M40" s="314"/>
      <c r="N40" s="314"/>
      <c r="O40" s="314"/>
      <c r="P40" s="314"/>
      <c r="Q40" s="314"/>
      <c r="R40" s="314"/>
      <c r="S40" s="314"/>
      <c r="T40" s="314"/>
      <c r="U40" s="314"/>
      <c r="V40" s="314"/>
      <c r="W40" s="314"/>
      <c r="X40" s="314"/>
      <c r="Y40" s="314"/>
      <c r="Z40" s="314"/>
      <c r="AA40" s="314"/>
      <c r="AB40" s="314"/>
      <c r="AC40" s="314"/>
      <c r="AD40" s="314"/>
      <c r="AE40" s="314"/>
    </row>
    <row r="41" spans="1:31" ht="6" customHeight="1">
      <c r="A41" s="285"/>
      <c r="B41" s="164"/>
      <c r="C41" s="295"/>
      <c r="D41" s="166"/>
      <c r="E41" s="289"/>
      <c r="F41" s="332"/>
      <c r="G41" s="365"/>
      <c r="H41" s="333"/>
      <c r="I41" s="333"/>
      <c r="J41" s="334"/>
      <c r="K41" s="314"/>
      <c r="L41" s="314"/>
      <c r="M41" s="314"/>
      <c r="N41" s="314"/>
      <c r="O41" s="314"/>
      <c r="P41" s="314"/>
      <c r="Q41" s="314"/>
      <c r="R41" s="314"/>
      <c r="S41" s="314"/>
      <c r="T41" s="314"/>
      <c r="U41" s="314"/>
      <c r="V41" s="314"/>
      <c r="W41" s="314"/>
      <c r="X41" s="314"/>
      <c r="Y41" s="314"/>
      <c r="Z41" s="314"/>
      <c r="AA41" s="314"/>
      <c r="AB41" s="314"/>
      <c r="AC41" s="314"/>
      <c r="AD41" s="314"/>
      <c r="AE41" s="314"/>
    </row>
    <row r="42" spans="1:31" ht="22.5" thickBot="1">
      <c r="A42" s="286" t="e">
        <f>A8</f>
        <v>#REF!</v>
      </c>
      <c r="B42" s="335" t="s">
        <v>94</v>
      </c>
      <c r="C42" s="297" t="e">
        <f>C8</f>
        <v>#REF!</v>
      </c>
      <c r="D42" s="297" t="e">
        <f>D8</f>
        <v>#REF!</v>
      </c>
      <c r="E42" s="298" t="e">
        <f>C42-D42</f>
        <v>#REF!</v>
      </c>
      <c r="F42" s="286">
        <f>F8+F15</f>
        <v>1762245740</v>
      </c>
      <c r="G42" s="296" t="s">
        <v>323</v>
      </c>
      <c r="H42" s="297">
        <f>H15+H8</f>
        <v>2242721923</v>
      </c>
      <c r="I42" s="297">
        <f>I15+I8</f>
        <v>1997463431</v>
      </c>
      <c r="J42" s="298">
        <f>J15+J8</f>
        <v>245258492</v>
      </c>
      <c r="K42" s="314"/>
      <c r="L42" s="314"/>
      <c r="M42" s="314"/>
      <c r="N42" s="314"/>
      <c r="O42" s="314"/>
      <c r="P42" s="314"/>
      <c r="Q42" s="314"/>
      <c r="R42" s="314"/>
      <c r="S42" s="314"/>
      <c r="T42" s="314"/>
      <c r="U42" s="314"/>
      <c r="V42" s="314"/>
      <c r="W42" s="314"/>
      <c r="X42" s="314"/>
      <c r="Y42" s="314"/>
      <c r="Z42" s="314"/>
      <c r="AA42" s="314"/>
      <c r="AB42" s="314"/>
      <c r="AC42" s="314"/>
      <c r="AD42" s="314"/>
      <c r="AE42" s="314"/>
    </row>
    <row r="43" s="314" customFormat="1" ht="24.75" customHeight="1"/>
    <row r="44" s="314" customFormat="1" ht="15.75" customHeight="1"/>
    <row r="45" s="314" customFormat="1" ht="15.75" customHeight="1"/>
    <row r="46" s="314" customFormat="1" ht="15.75"/>
    <row r="47" s="314" customFormat="1" ht="15.75"/>
    <row r="48" s="314" customFormat="1" ht="15.75"/>
    <row r="49" s="314" customFormat="1" ht="19.5" customHeight="1"/>
    <row r="50" s="314" customFormat="1" ht="15.75"/>
    <row r="51" s="314" customFormat="1" ht="24.75" customHeight="1"/>
    <row r="52" s="314" customFormat="1" ht="15.75"/>
    <row r="53" s="314" customFormat="1" ht="15.75"/>
    <row r="54" s="314" customFormat="1" ht="15.75"/>
    <row r="55" s="314" customFormat="1" ht="15.75"/>
    <row r="56" s="314" customFormat="1" ht="15.75"/>
    <row r="57" s="314" customFormat="1" ht="15.75"/>
    <row r="58" s="314" customFormat="1" ht="15.75"/>
    <row r="59" s="314" customFormat="1" ht="15.75"/>
    <row r="60" s="314" customFormat="1" ht="15.75"/>
    <row r="61" spans="6:31" ht="21.75">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row>
    <row r="62" spans="6:31" ht="21.75">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row>
    <row r="63" spans="6:31" ht="21.75">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row>
    <row r="64" spans="6:31" ht="21.75">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row>
    <row r="65" spans="6:31" ht="21.75">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row>
    <row r="66" spans="6:31" ht="21.75">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row>
    <row r="67" spans="6:31" ht="21.75">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row>
    <row r="68" spans="6:31" ht="21.75">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row>
    <row r="69" spans="6:31" ht="21.75">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row>
  </sheetData>
  <sheetProtection/>
  <mergeCells count="10">
    <mergeCell ref="J5:J6"/>
    <mergeCell ref="G5:G6"/>
    <mergeCell ref="F1:J1"/>
    <mergeCell ref="F2:J2"/>
    <mergeCell ref="F3:J3"/>
    <mergeCell ref="A1:E1"/>
    <mergeCell ref="A2:E2"/>
    <mergeCell ref="A3:E3"/>
    <mergeCell ref="B5:B6"/>
    <mergeCell ref="E5:E6"/>
  </mergeCells>
  <printOptions horizontalCentered="1"/>
  <pageMargins left="0.7480314960629921" right="0.7480314960629921" top="0.984251968503937" bottom="0.984251968503937" header="0.5118110236220472" footer="0.5118110236220472"/>
  <pageSetup horizontalDpi="600" verticalDpi="600" orientation="portrait" paperSize="9" scale="79" r:id="rId1"/>
  <headerFooter alignWithMargins="0">
    <oddFooter>&amp;C&amp;14 17</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31"/>
  <sheetViews>
    <sheetView zoomScalePageLayoutView="0" workbookViewId="0" topLeftCell="A1">
      <selection activeCell="F27" sqref="F27"/>
    </sheetView>
  </sheetViews>
  <sheetFormatPr defaultColWidth="12.00390625" defaultRowHeight="16.5"/>
  <cols>
    <col min="1" max="1" width="13.375" style="21" customWidth="1"/>
    <col min="2" max="2" width="22.75390625" style="21" customWidth="1"/>
    <col min="3" max="3" width="14.00390625" style="21" customWidth="1"/>
    <col min="4" max="4" width="13.375" style="21" customWidth="1"/>
    <col min="5" max="5" width="13.875" style="21" bestFit="1" customWidth="1"/>
    <col min="6" max="6" width="17.875" style="21" customWidth="1"/>
    <col min="7" max="16384" width="12.00390625" style="21" customWidth="1"/>
  </cols>
  <sheetData>
    <row r="1" spans="1:6" s="1" customFormat="1" ht="30.75" customHeight="1">
      <c r="A1" s="418" t="s">
        <v>33</v>
      </c>
      <c r="B1" s="483"/>
      <c r="C1" s="483"/>
      <c r="D1" s="483"/>
      <c r="E1" s="483"/>
      <c r="F1" s="483"/>
    </row>
    <row r="2" spans="1:6" s="1" customFormat="1" ht="30" customHeight="1">
      <c r="A2" s="420" t="s">
        <v>37</v>
      </c>
      <c r="B2" s="420"/>
      <c r="C2" s="420"/>
      <c r="D2" s="420"/>
      <c r="E2" s="420"/>
      <c r="F2" s="420"/>
    </row>
    <row r="3" spans="1:6" s="2" customFormat="1" ht="26.25" customHeight="1">
      <c r="A3" s="471" t="s">
        <v>215</v>
      </c>
      <c r="B3" s="471"/>
      <c r="C3" s="471"/>
      <c r="D3" s="471"/>
      <c r="E3" s="471"/>
      <c r="F3" s="471"/>
    </row>
    <row r="4" s="2" customFormat="1" ht="19.5" customHeight="1" thickBot="1">
      <c r="F4" s="3" t="s">
        <v>1</v>
      </c>
    </row>
    <row r="5" spans="1:6" s="2" customFormat="1" ht="29.25" customHeight="1">
      <c r="A5" s="153" t="s">
        <v>12</v>
      </c>
      <c r="B5" s="484" t="s">
        <v>2</v>
      </c>
      <c r="C5" s="22" t="s">
        <v>11</v>
      </c>
      <c r="D5" s="22" t="s">
        <v>9</v>
      </c>
      <c r="E5" s="488" t="s">
        <v>36</v>
      </c>
      <c r="F5" s="486" t="s">
        <v>38</v>
      </c>
    </row>
    <row r="6" spans="1:6" s="4" customFormat="1" ht="29.25" customHeight="1">
      <c r="A6" s="154" t="s">
        <v>13</v>
      </c>
      <c r="B6" s="485"/>
      <c r="C6" s="23" t="s">
        <v>10</v>
      </c>
      <c r="D6" s="23" t="s">
        <v>10</v>
      </c>
      <c r="E6" s="474"/>
      <c r="F6" s="487"/>
    </row>
    <row r="7" spans="1:6" s="9" customFormat="1" ht="18" customHeight="1">
      <c r="A7" s="155"/>
      <c r="B7" s="147"/>
      <c r="C7" s="5"/>
      <c r="D7" s="6"/>
      <c r="E7" s="7"/>
      <c r="F7" s="8"/>
    </row>
    <row r="8" spans="1:6" s="13" customFormat="1" ht="26.25" customHeight="1">
      <c r="A8" s="383">
        <v>272138029</v>
      </c>
      <c r="B8" s="148" t="s">
        <v>14</v>
      </c>
      <c r="C8" s="212">
        <v>201301000</v>
      </c>
      <c r="D8" s="212">
        <v>182204000</v>
      </c>
      <c r="E8" s="11">
        <f aca="true" t="shared" si="0" ref="E8:E13">C8-D8</f>
        <v>19097000</v>
      </c>
      <c r="F8" s="12" t="s">
        <v>3</v>
      </c>
    </row>
    <row r="9" spans="1:6" s="9" customFormat="1" ht="26.25" customHeight="1">
      <c r="A9" s="383">
        <v>210111928</v>
      </c>
      <c r="B9" s="148" t="s">
        <v>27</v>
      </c>
      <c r="C9" s="212">
        <v>241561000</v>
      </c>
      <c r="D9" s="212">
        <v>218645000</v>
      </c>
      <c r="E9" s="11">
        <f t="shared" si="0"/>
        <v>22916000</v>
      </c>
      <c r="F9" s="12" t="s">
        <v>3</v>
      </c>
    </row>
    <row r="10" spans="1:6" s="9" customFormat="1" ht="26.25" customHeight="1">
      <c r="A10" s="383">
        <v>312573628</v>
      </c>
      <c r="B10" s="148" t="s">
        <v>28</v>
      </c>
      <c r="C10" s="212">
        <v>442862000</v>
      </c>
      <c r="D10" s="212">
        <v>400849000</v>
      </c>
      <c r="E10" s="11">
        <f t="shared" si="0"/>
        <v>42013000</v>
      </c>
      <c r="F10" s="12" t="s">
        <v>6</v>
      </c>
    </row>
    <row r="11" spans="1:6" s="9" customFormat="1" ht="26.25" customHeight="1">
      <c r="A11" s="383">
        <v>335976842</v>
      </c>
      <c r="B11" s="148" t="s">
        <v>29</v>
      </c>
      <c r="C11" s="212">
        <v>382472000</v>
      </c>
      <c r="D11" s="212">
        <v>364408000</v>
      </c>
      <c r="E11" s="11">
        <f t="shared" si="0"/>
        <v>18064000</v>
      </c>
      <c r="F11" s="12" t="s">
        <v>5</v>
      </c>
    </row>
    <row r="12" spans="1:6" s="9" customFormat="1" ht="26.25" customHeight="1">
      <c r="A12" s="383">
        <v>378022436</v>
      </c>
      <c r="B12" s="148" t="s">
        <v>15</v>
      </c>
      <c r="C12" s="212">
        <v>483123000</v>
      </c>
      <c r="D12" s="212">
        <v>437290000</v>
      </c>
      <c r="E12" s="11">
        <f t="shared" si="0"/>
        <v>45833000</v>
      </c>
      <c r="F12" s="12" t="s">
        <v>5</v>
      </c>
    </row>
    <row r="13" spans="1:6" s="9" customFormat="1" ht="26.25" customHeight="1">
      <c r="A13" s="383">
        <v>189356787</v>
      </c>
      <c r="B13" s="148" t="s">
        <v>130</v>
      </c>
      <c r="C13" s="10">
        <v>261691000</v>
      </c>
      <c r="D13" s="10">
        <v>218645000</v>
      </c>
      <c r="E13" s="11">
        <f t="shared" si="0"/>
        <v>43046000</v>
      </c>
      <c r="F13" s="12" t="s">
        <v>5</v>
      </c>
    </row>
    <row r="14" spans="1:6" s="9" customFormat="1" ht="26.25" customHeight="1">
      <c r="A14" s="94"/>
      <c r="B14" s="149"/>
      <c r="C14" s="90"/>
      <c r="D14" s="90"/>
      <c r="E14" s="90"/>
      <c r="F14" s="91"/>
    </row>
    <row r="15" spans="1:6" s="9" customFormat="1" ht="26.25" customHeight="1">
      <c r="A15" s="94"/>
      <c r="B15" s="150"/>
      <c r="C15" s="90"/>
      <c r="D15" s="90"/>
      <c r="E15" s="90"/>
      <c r="F15" s="14"/>
    </row>
    <row r="16" spans="1:6" s="9" customFormat="1" ht="26.25" customHeight="1">
      <c r="A16" s="156"/>
      <c r="B16" s="151"/>
      <c r="C16" s="15"/>
      <c r="D16" s="15"/>
      <c r="E16" s="16"/>
      <c r="F16" s="14"/>
    </row>
    <row r="17" spans="1:6" s="9" customFormat="1" ht="28.5" customHeight="1">
      <c r="A17" s="156"/>
      <c r="B17" s="151"/>
      <c r="C17" s="15"/>
      <c r="D17" s="15"/>
      <c r="E17" s="16"/>
      <c r="F17" s="14"/>
    </row>
    <row r="18" spans="1:6" s="9" customFormat="1" ht="29.25" customHeight="1">
      <c r="A18" s="156"/>
      <c r="B18" s="151"/>
      <c r="C18" s="15"/>
      <c r="D18" s="15"/>
      <c r="E18" s="16"/>
      <c r="F18" s="14"/>
    </row>
    <row r="19" spans="1:6" s="9" customFormat="1" ht="26.25" customHeight="1">
      <c r="A19" s="156"/>
      <c r="B19" s="151"/>
      <c r="C19" s="15"/>
      <c r="D19" s="15"/>
      <c r="E19" s="16"/>
      <c r="F19" s="14"/>
    </row>
    <row r="20" spans="1:6" s="9" customFormat="1" ht="36.75" customHeight="1">
      <c r="A20" s="156"/>
      <c r="B20" s="151"/>
      <c r="C20" s="15"/>
      <c r="D20" s="15"/>
      <c r="E20" s="16"/>
      <c r="F20" s="14"/>
    </row>
    <row r="21" spans="1:6" s="9" customFormat="1" ht="26.25" customHeight="1">
      <c r="A21" s="156"/>
      <c r="B21" s="151"/>
      <c r="C21" s="15"/>
      <c r="D21" s="15"/>
      <c r="E21" s="16"/>
      <c r="F21" s="14"/>
    </row>
    <row r="22" spans="1:6" s="9" customFormat="1" ht="26.25" customHeight="1">
      <c r="A22" s="156"/>
      <c r="B22" s="151"/>
      <c r="C22" s="15"/>
      <c r="D22" s="15"/>
      <c r="E22" s="16"/>
      <c r="F22" s="14"/>
    </row>
    <row r="23" spans="1:6" s="9" customFormat="1" ht="26.25" customHeight="1">
      <c r="A23" s="156"/>
      <c r="B23" s="151"/>
      <c r="C23" s="15"/>
      <c r="D23" s="15"/>
      <c r="E23" s="16"/>
      <c r="F23" s="14"/>
    </row>
    <row r="24" spans="1:6" s="9" customFormat="1" ht="26.25" customHeight="1">
      <c r="A24" s="156"/>
      <c r="B24" s="151"/>
      <c r="C24" s="15"/>
      <c r="D24" s="15"/>
      <c r="E24" s="16"/>
      <c r="F24" s="14"/>
    </row>
    <row r="25" spans="1:6" s="9" customFormat="1" ht="26.25" customHeight="1">
      <c r="A25" s="156"/>
      <c r="B25" s="151"/>
      <c r="C25" s="15"/>
      <c r="D25" s="15"/>
      <c r="E25" s="16"/>
      <c r="F25" s="14"/>
    </row>
    <row r="26" spans="1:6" s="9" customFormat="1" ht="26.25" customHeight="1">
      <c r="A26" s="156"/>
      <c r="B26" s="151"/>
      <c r="C26" s="15"/>
      <c r="D26" s="15"/>
      <c r="E26" s="16"/>
      <c r="F26" s="14"/>
    </row>
    <row r="27" spans="1:6" s="9" customFormat="1" ht="26.25" customHeight="1">
      <c r="A27" s="156"/>
      <c r="B27" s="151"/>
      <c r="C27" s="15"/>
      <c r="D27" s="15"/>
      <c r="E27" s="16"/>
      <c r="F27" s="14"/>
    </row>
    <row r="28" spans="1:19" s="17" customFormat="1" ht="26.25" customHeight="1">
      <c r="A28" s="156"/>
      <c r="B28" s="151"/>
      <c r="C28" s="15"/>
      <c r="D28" s="15"/>
      <c r="E28" s="16"/>
      <c r="F28" s="14"/>
      <c r="G28" s="9"/>
      <c r="H28" s="9"/>
      <c r="I28" s="9"/>
      <c r="J28" s="9"/>
      <c r="K28" s="9"/>
      <c r="L28" s="9"/>
      <c r="M28" s="9"/>
      <c r="N28" s="9"/>
      <c r="O28" s="9"/>
      <c r="P28" s="9"/>
      <c r="Q28" s="9"/>
      <c r="R28" s="9"/>
      <c r="S28" s="9"/>
    </row>
    <row r="29" spans="1:19" s="17" customFormat="1" ht="26.25" customHeight="1">
      <c r="A29" s="156"/>
      <c r="B29" s="151"/>
      <c r="C29" s="15"/>
      <c r="D29" s="15"/>
      <c r="E29" s="16"/>
      <c r="F29" s="14"/>
      <c r="G29" s="9"/>
      <c r="H29" s="9"/>
      <c r="I29" s="9"/>
      <c r="J29" s="9"/>
      <c r="K29" s="9"/>
      <c r="L29" s="9"/>
      <c r="M29" s="9"/>
      <c r="N29" s="9"/>
      <c r="O29" s="9"/>
      <c r="P29" s="9"/>
      <c r="Q29" s="9"/>
      <c r="R29" s="9"/>
      <c r="S29" s="9"/>
    </row>
    <row r="30" spans="1:6" s="9" customFormat="1" ht="26.25" customHeight="1">
      <c r="A30" s="156"/>
      <c r="B30" s="151"/>
      <c r="C30" s="15"/>
      <c r="D30" s="15"/>
      <c r="E30" s="16"/>
      <c r="F30" s="14"/>
    </row>
    <row r="31" spans="1:6" s="20" customFormat="1" ht="31.5" customHeight="1" thickBot="1">
      <c r="A31" s="157">
        <f>SUM(A8:A30)</f>
        <v>1698179650</v>
      </c>
      <c r="B31" s="152" t="s">
        <v>4</v>
      </c>
      <c r="C31" s="18">
        <f>SUM(C8:C30)</f>
        <v>2013010000</v>
      </c>
      <c r="D31" s="18">
        <f>SUM(D8:D30)</f>
        <v>1822041000</v>
      </c>
      <c r="E31" s="18">
        <f>C31-D31</f>
        <v>190969000</v>
      </c>
      <c r="F31" s="19"/>
    </row>
  </sheetData>
  <sheetProtection/>
  <mergeCells count="6">
    <mergeCell ref="A1:F1"/>
    <mergeCell ref="A2:F2"/>
    <mergeCell ref="A3:F3"/>
    <mergeCell ref="B5:B6"/>
    <mergeCell ref="F5:F6"/>
    <mergeCell ref="E5:E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Footer>&amp;C 18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E20" sqref="E20"/>
    </sheetView>
  </sheetViews>
  <sheetFormatPr defaultColWidth="12.00390625" defaultRowHeight="16.5"/>
  <cols>
    <col min="1" max="1" width="39.375" style="42" customWidth="1"/>
    <col min="2" max="2" width="19.25390625" style="42" customWidth="1"/>
    <col min="3" max="3" width="27.75390625" style="42" customWidth="1"/>
    <col min="4" max="16384" width="12.00390625" style="42" customWidth="1"/>
  </cols>
  <sheetData>
    <row r="1" spans="1:3" s="24" customFormat="1" ht="30.75" customHeight="1">
      <c r="A1" s="418" t="s">
        <v>60</v>
      </c>
      <c r="B1" s="444"/>
      <c r="C1" s="444"/>
    </row>
    <row r="2" spans="1:3" s="24" customFormat="1" ht="30" customHeight="1">
      <c r="A2" s="420" t="s">
        <v>252</v>
      </c>
      <c r="B2" s="420"/>
      <c r="C2" s="420"/>
    </row>
    <row r="3" spans="1:3" s="25" customFormat="1" ht="26.25" customHeight="1">
      <c r="A3" s="471" t="s">
        <v>226</v>
      </c>
      <c r="B3" s="471"/>
      <c r="C3" s="471"/>
    </row>
    <row r="4" s="25" customFormat="1" ht="19.5" customHeight="1" thickBot="1">
      <c r="C4" s="26" t="s">
        <v>61</v>
      </c>
    </row>
    <row r="5" spans="1:3" s="25" customFormat="1" ht="29.25" customHeight="1">
      <c r="A5" s="450" t="s">
        <v>62</v>
      </c>
      <c r="B5" s="27" t="s">
        <v>63</v>
      </c>
      <c r="C5" s="426" t="s">
        <v>64</v>
      </c>
    </row>
    <row r="6" spans="1:3" s="29" customFormat="1" ht="29.25" customHeight="1">
      <c r="A6" s="472"/>
      <c r="B6" s="28" t="s">
        <v>65</v>
      </c>
      <c r="C6" s="473"/>
    </row>
    <row r="7" spans="1:3" s="34" customFormat="1" ht="8.25" customHeight="1">
      <c r="A7" s="30"/>
      <c r="B7" s="194"/>
      <c r="C7" s="33"/>
    </row>
    <row r="8" spans="1:3" s="44" customFormat="1" ht="82.5">
      <c r="A8" s="116" t="s">
        <v>66</v>
      </c>
      <c r="B8" s="195">
        <v>725</v>
      </c>
      <c r="C8" s="37" t="s">
        <v>246</v>
      </c>
    </row>
    <row r="9" spans="1:3" s="34" customFormat="1" ht="8.25" customHeight="1">
      <c r="A9" s="117"/>
      <c r="B9" s="196"/>
      <c r="C9" s="37"/>
    </row>
    <row r="10" spans="1:3" s="34" customFormat="1" ht="27">
      <c r="A10" s="116" t="s">
        <v>67</v>
      </c>
      <c r="B10" s="195">
        <v>1932</v>
      </c>
      <c r="C10" s="37" t="s">
        <v>78</v>
      </c>
    </row>
    <row r="11" spans="1:3" s="34" customFormat="1" ht="9" customHeight="1">
      <c r="A11" s="116"/>
      <c r="B11" s="195"/>
      <c r="C11" s="37"/>
    </row>
    <row r="12" spans="1:3" s="34" customFormat="1" ht="57" customHeight="1">
      <c r="A12" s="116" t="s">
        <v>117</v>
      </c>
      <c r="B12" s="195">
        <v>248</v>
      </c>
      <c r="C12" s="37" t="s">
        <v>156</v>
      </c>
    </row>
    <row r="13" spans="1:3" s="34" customFormat="1" ht="9" customHeight="1">
      <c r="A13" s="116"/>
      <c r="B13" s="195"/>
      <c r="C13" s="37"/>
    </row>
    <row r="14" spans="1:3" s="34" customFormat="1" ht="41.25">
      <c r="A14" s="116" t="s">
        <v>68</v>
      </c>
      <c r="B14" s="195">
        <v>31483</v>
      </c>
      <c r="C14" s="37" t="s">
        <v>247</v>
      </c>
    </row>
    <row r="15" spans="1:3" s="34" customFormat="1" ht="8.25" customHeight="1">
      <c r="A15" s="116"/>
      <c r="B15" s="376"/>
      <c r="C15" s="37"/>
    </row>
    <row r="16" spans="1:3" s="34" customFormat="1" ht="41.25">
      <c r="A16" s="116" t="s">
        <v>69</v>
      </c>
      <c r="B16" s="195">
        <v>1574</v>
      </c>
      <c r="C16" s="115" t="s">
        <v>80</v>
      </c>
    </row>
    <row r="17" spans="1:3" s="34" customFormat="1" ht="8.25" customHeight="1">
      <c r="A17" s="116"/>
      <c r="B17" s="376"/>
      <c r="C17" s="46"/>
    </row>
    <row r="18" spans="1:3" s="34" customFormat="1" ht="88.5" customHeight="1">
      <c r="A18" s="116" t="s">
        <v>70</v>
      </c>
      <c r="B18" s="392">
        <v>61571</v>
      </c>
      <c r="C18" s="115" t="s">
        <v>248</v>
      </c>
    </row>
    <row r="19" spans="1:3" s="34" customFormat="1" ht="8.25" customHeight="1">
      <c r="A19" s="116"/>
      <c r="B19" s="195"/>
      <c r="C19" s="115"/>
    </row>
    <row r="20" spans="1:3" s="34" customFormat="1" ht="52.5" customHeight="1">
      <c r="A20" s="120" t="s">
        <v>71</v>
      </c>
      <c r="B20" s="197">
        <v>674</v>
      </c>
      <c r="C20" s="115" t="s">
        <v>287</v>
      </c>
    </row>
    <row r="21" spans="1:3" ht="8.25" customHeight="1">
      <c r="A21" s="72"/>
      <c r="B21" s="378"/>
      <c r="C21" s="115"/>
    </row>
    <row r="22" spans="1:3" s="34" customFormat="1" ht="19.5">
      <c r="A22" s="116" t="s">
        <v>72</v>
      </c>
      <c r="B22" s="195">
        <v>4354</v>
      </c>
      <c r="C22" s="273" t="s">
        <v>128</v>
      </c>
    </row>
    <row r="23" spans="1:3" s="34" customFormat="1" ht="8.25" customHeight="1">
      <c r="A23" s="118"/>
      <c r="B23" s="379"/>
      <c r="C23" s="93"/>
    </row>
    <row r="24" spans="1:3" s="34" customFormat="1" ht="54.75">
      <c r="A24" s="116" t="s">
        <v>73</v>
      </c>
      <c r="B24" s="393">
        <v>2548</v>
      </c>
      <c r="C24" s="115" t="s">
        <v>31</v>
      </c>
    </row>
    <row r="25" spans="1:3" s="44" customFormat="1" ht="8.25" customHeight="1">
      <c r="A25" s="116"/>
      <c r="B25" s="380"/>
      <c r="C25" s="115"/>
    </row>
    <row r="26" spans="1:3" s="34" customFormat="1" ht="27">
      <c r="A26" s="116" t="s">
        <v>74</v>
      </c>
      <c r="B26" s="394">
        <v>3053</v>
      </c>
      <c r="C26" s="115" t="s">
        <v>75</v>
      </c>
    </row>
    <row r="27" spans="1:3" s="86" customFormat="1" ht="8.25" customHeight="1">
      <c r="A27" s="120"/>
      <c r="B27" s="377"/>
      <c r="C27" s="37"/>
    </row>
    <row r="28" spans="1:3" s="86" customFormat="1" ht="30.75" customHeight="1">
      <c r="A28" s="120" t="s">
        <v>76</v>
      </c>
      <c r="B28" s="197">
        <v>2195</v>
      </c>
      <c r="C28" s="37" t="s">
        <v>310</v>
      </c>
    </row>
    <row r="29" spans="1:3" s="86" customFormat="1" ht="8.25" customHeight="1">
      <c r="A29" s="120"/>
      <c r="B29" s="377"/>
      <c r="C29" s="37"/>
    </row>
    <row r="30" spans="1:3" s="238" customFormat="1" ht="45.75" customHeight="1">
      <c r="A30" s="237" t="s">
        <v>116</v>
      </c>
      <c r="B30" s="415">
        <v>3606</v>
      </c>
      <c r="C30" s="211" t="s">
        <v>157</v>
      </c>
    </row>
    <row r="31" spans="1:3" s="86" customFormat="1" ht="8.25" customHeight="1">
      <c r="A31" s="120"/>
      <c r="B31" s="197"/>
      <c r="C31" s="37"/>
    </row>
    <row r="32" spans="1:3" ht="22.5" thickBot="1">
      <c r="A32" s="84" t="s">
        <v>77</v>
      </c>
      <c r="B32" s="395">
        <f>SUM(B8:B30)</f>
        <v>113963</v>
      </c>
      <c r="C32" s="85"/>
    </row>
  </sheetData>
  <sheetProtection/>
  <mergeCells count="5">
    <mergeCell ref="A1:C1"/>
    <mergeCell ref="A2:C2"/>
    <mergeCell ref="A3:C3"/>
    <mergeCell ref="A5:A6"/>
    <mergeCell ref="C5:C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Footer>&amp;C 19</oddFooter>
  </headerFooter>
</worksheet>
</file>

<file path=xl/worksheets/sheet13.xml><?xml version="1.0" encoding="utf-8"?>
<worksheet xmlns="http://schemas.openxmlformats.org/spreadsheetml/2006/main" xmlns:r="http://schemas.openxmlformats.org/officeDocument/2006/relationships">
  <dimension ref="A1:S23"/>
  <sheetViews>
    <sheetView zoomScalePageLayoutView="0" workbookViewId="0" topLeftCell="A1">
      <selection activeCell="J12" sqref="J12"/>
    </sheetView>
  </sheetViews>
  <sheetFormatPr defaultColWidth="12.00390625" defaultRowHeight="16.5"/>
  <cols>
    <col min="1" max="1" width="20.375" style="108" customWidth="1"/>
    <col min="2" max="2" width="14.00390625" style="108" customWidth="1"/>
    <col min="3" max="3" width="10.375" style="108" customWidth="1"/>
    <col min="4" max="4" width="9.75390625" style="108" customWidth="1"/>
    <col min="5" max="5" width="10.375" style="108" customWidth="1"/>
    <col min="6" max="6" width="30.75390625" style="108" customWidth="1"/>
    <col min="7" max="16384" width="12.00390625" style="108" customWidth="1"/>
  </cols>
  <sheetData>
    <row r="1" spans="1:6" s="240" customFormat="1" ht="30.75" customHeight="1">
      <c r="A1" s="441" t="s">
        <v>131</v>
      </c>
      <c r="B1" s="441"/>
      <c r="C1" s="441"/>
      <c r="D1" s="441"/>
      <c r="E1" s="441"/>
      <c r="F1" s="441"/>
    </row>
    <row r="2" spans="1:6" s="240" customFormat="1" ht="30" customHeight="1">
      <c r="A2" s="437" t="s">
        <v>132</v>
      </c>
      <c r="B2" s="437"/>
      <c r="C2" s="437"/>
      <c r="D2" s="489"/>
      <c r="E2" s="489"/>
      <c r="F2" s="489"/>
    </row>
    <row r="3" spans="1:6" s="95" customFormat="1" ht="26.25" customHeight="1">
      <c r="A3" s="438" t="s">
        <v>217</v>
      </c>
      <c r="B3" s="438"/>
      <c r="C3" s="438"/>
      <c r="D3" s="438"/>
      <c r="E3" s="438"/>
      <c r="F3" s="438"/>
    </row>
    <row r="4" s="95" customFormat="1" ht="19.5" customHeight="1" thickBot="1">
      <c r="F4" s="241" t="s">
        <v>133</v>
      </c>
    </row>
    <row r="5" spans="1:6" s="95" customFormat="1" ht="29.25" customHeight="1">
      <c r="A5" s="490" t="s">
        <v>134</v>
      </c>
      <c r="B5" s="239" t="s">
        <v>135</v>
      </c>
      <c r="C5" s="492" t="s">
        <v>136</v>
      </c>
      <c r="D5" s="492" t="s">
        <v>137</v>
      </c>
      <c r="E5" s="480" t="s">
        <v>138</v>
      </c>
      <c r="F5" s="478" t="s">
        <v>139</v>
      </c>
    </row>
    <row r="6" spans="1:6" s="243" customFormat="1" ht="29.25" customHeight="1">
      <c r="A6" s="491"/>
      <c r="B6" s="242" t="s">
        <v>140</v>
      </c>
      <c r="C6" s="493"/>
      <c r="D6" s="493"/>
      <c r="E6" s="493"/>
      <c r="F6" s="494"/>
    </row>
    <row r="7" spans="1:6" s="249" customFormat="1" ht="18" customHeight="1">
      <c r="A7" s="244"/>
      <c r="B7" s="245"/>
      <c r="C7" s="194"/>
      <c r="D7" s="246"/>
      <c r="E7" s="247"/>
      <c r="F7" s="248"/>
    </row>
    <row r="8" spans="1:6" s="249" customFormat="1" ht="45" customHeight="1">
      <c r="A8" s="237" t="s">
        <v>141</v>
      </c>
      <c r="B8" s="390">
        <v>362342000</v>
      </c>
      <c r="C8" s="391">
        <v>0.002</v>
      </c>
      <c r="D8" s="189" t="s">
        <v>142</v>
      </c>
      <c r="E8" s="200">
        <f aca="true" t="shared" si="0" ref="E8:E13">B8*C8</f>
        <v>724684</v>
      </c>
      <c r="F8" s="250" t="s">
        <v>155</v>
      </c>
    </row>
    <row r="9" spans="1:6" s="249" customFormat="1" ht="45" customHeight="1">
      <c r="A9" s="237" t="s">
        <v>143</v>
      </c>
      <c r="B9" s="167">
        <v>905855000</v>
      </c>
      <c r="C9" s="391">
        <v>0.0029385</v>
      </c>
      <c r="D9" s="189" t="s">
        <v>142</v>
      </c>
      <c r="E9" s="167">
        <f t="shared" si="0"/>
        <v>2661854.9175</v>
      </c>
      <c r="F9" s="250" t="s">
        <v>245</v>
      </c>
    </row>
    <row r="10" spans="1:6" s="249" customFormat="1" ht="45" customHeight="1">
      <c r="A10" s="237" t="s">
        <v>144</v>
      </c>
      <c r="B10" s="390">
        <v>362342000</v>
      </c>
      <c r="C10" s="391">
        <v>5.2E-05</v>
      </c>
      <c r="D10" s="189" t="s">
        <v>142</v>
      </c>
      <c r="E10" s="167">
        <f t="shared" si="0"/>
        <v>18841.784</v>
      </c>
      <c r="F10" s="250" t="s">
        <v>145</v>
      </c>
    </row>
    <row r="11" spans="1:6" s="249" customFormat="1" ht="45" customHeight="1">
      <c r="A11" s="237" t="s">
        <v>146</v>
      </c>
      <c r="B11" s="167">
        <v>905855000</v>
      </c>
      <c r="C11" s="391">
        <v>0.000184</v>
      </c>
      <c r="D11" s="189" t="s">
        <v>147</v>
      </c>
      <c r="E11" s="167">
        <f t="shared" si="0"/>
        <v>166677.32</v>
      </c>
      <c r="F11" s="250" t="s">
        <v>244</v>
      </c>
    </row>
    <row r="12" spans="1:6" s="249" customFormat="1" ht="81" customHeight="1">
      <c r="A12" s="237" t="s">
        <v>148</v>
      </c>
      <c r="B12" s="390">
        <v>362342000</v>
      </c>
      <c r="C12" s="391">
        <v>0.0001259</v>
      </c>
      <c r="D12" s="189" t="s">
        <v>8</v>
      </c>
      <c r="E12" s="167">
        <f t="shared" si="0"/>
        <v>45618.8578</v>
      </c>
      <c r="F12" s="251" t="s">
        <v>79</v>
      </c>
    </row>
    <row r="13" spans="1:6" s="249" customFormat="1" ht="79.5" customHeight="1">
      <c r="A13" s="237" t="s">
        <v>149</v>
      </c>
      <c r="B13" s="167">
        <v>905855000</v>
      </c>
      <c r="C13" s="391">
        <v>1.99E-05</v>
      </c>
      <c r="D13" s="189" t="s">
        <v>147</v>
      </c>
      <c r="E13" s="167">
        <f t="shared" si="0"/>
        <v>18026.514499999997</v>
      </c>
      <c r="F13" s="251" t="s">
        <v>150</v>
      </c>
    </row>
    <row r="14" spans="1:6" ht="21.75">
      <c r="A14" s="252"/>
      <c r="B14" s="253"/>
      <c r="C14" s="253"/>
      <c r="D14" s="253"/>
      <c r="E14" s="253"/>
      <c r="F14" s="251"/>
    </row>
    <row r="15" spans="1:6" ht="21.75">
      <c r="A15" s="252"/>
      <c r="B15" s="359"/>
      <c r="C15" s="253"/>
      <c r="D15" s="253"/>
      <c r="E15" s="360"/>
      <c r="F15" s="251"/>
    </row>
    <row r="16" spans="1:6" s="249" customFormat="1" ht="26.25" customHeight="1">
      <c r="A16" s="254"/>
      <c r="B16" s="255"/>
      <c r="C16" s="104"/>
      <c r="D16" s="104"/>
      <c r="E16" s="256"/>
      <c r="F16" s="188"/>
    </row>
    <row r="17" spans="1:6" s="249" customFormat="1" ht="52.5" customHeight="1">
      <c r="A17" s="254"/>
      <c r="B17" s="255"/>
      <c r="C17" s="104"/>
      <c r="D17" s="104"/>
      <c r="E17" s="256"/>
      <c r="F17" s="188"/>
    </row>
    <row r="18" spans="1:6" s="249" customFormat="1" ht="55.5" customHeight="1">
      <c r="A18" s="254"/>
      <c r="B18" s="255"/>
      <c r="C18" s="104"/>
      <c r="D18" s="104"/>
      <c r="E18" s="256"/>
      <c r="F18" s="188"/>
    </row>
    <row r="19" spans="1:6" s="249" customFormat="1" ht="26.25" customHeight="1">
      <c r="A19" s="254"/>
      <c r="B19" s="255"/>
      <c r="C19" s="104"/>
      <c r="D19" s="104"/>
      <c r="E19" s="256"/>
      <c r="F19" s="188"/>
    </row>
    <row r="20" spans="1:6" s="249" customFormat="1" ht="26.25" customHeight="1">
      <c r="A20" s="254"/>
      <c r="B20" s="255"/>
      <c r="C20" s="104"/>
      <c r="D20" s="104"/>
      <c r="E20" s="256"/>
      <c r="F20" s="257"/>
    </row>
    <row r="21" spans="1:6" s="249" customFormat="1" ht="18.75" customHeight="1">
      <c r="A21" s="254"/>
      <c r="B21" s="258"/>
      <c r="C21" s="259"/>
      <c r="D21" s="259"/>
      <c r="E21" s="260"/>
      <c r="F21" s="257"/>
    </row>
    <row r="22" spans="1:19" s="266" customFormat="1" ht="26.25" customHeight="1" thickBot="1">
      <c r="A22" s="261" t="s">
        <v>151</v>
      </c>
      <c r="B22" s="262"/>
      <c r="C22" s="263"/>
      <c r="D22" s="263"/>
      <c r="E22" s="264">
        <f>SUM(E8:E21)+1</f>
        <v>3635704.3937999997</v>
      </c>
      <c r="F22" s="265"/>
      <c r="G22" s="249"/>
      <c r="H22" s="249"/>
      <c r="I22" s="249"/>
      <c r="J22" s="249"/>
      <c r="K22" s="249"/>
      <c r="L22" s="249"/>
      <c r="M22" s="249"/>
      <c r="N22" s="249"/>
      <c r="O22" s="249"/>
      <c r="P22" s="249"/>
      <c r="Q22" s="249"/>
      <c r="R22" s="249"/>
      <c r="S22" s="249"/>
    </row>
    <row r="23" spans="1:6" s="267" customFormat="1" ht="25.5" customHeight="1">
      <c r="A23" s="108"/>
      <c r="B23" s="108"/>
      <c r="C23" s="108"/>
      <c r="D23" s="108"/>
      <c r="E23" s="108"/>
      <c r="F23" s="108"/>
    </row>
  </sheetData>
  <sheetProtection/>
  <mergeCells count="8">
    <mergeCell ref="A1:F1"/>
    <mergeCell ref="A2:F2"/>
    <mergeCell ref="A3:F3"/>
    <mergeCell ref="A5:A6"/>
    <mergeCell ref="C5:C6"/>
    <mergeCell ref="D5:D6"/>
    <mergeCell ref="E5:E6"/>
    <mergeCell ref="F5:F6"/>
  </mergeCells>
  <printOptions/>
  <pageMargins left="0.75" right="0.75" top="1" bottom="1" header="0.5" footer="0.5"/>
  <pageSetup horizontalDpi="600" verticalDpi="600" orientation="portrait" paperSize="9" scale="90" r:id="rId1"/>
  <headerFooter alignWithMargins="0">
    <oddFooter>&amp;C 20</oddFooter>
  </headerFooter>
</worksheet>
</file>

<file path=xl/worksheets/sheet2.xml><?xml version="1.0" encoding="utf-8"?>
<worksheet xmlns="http://schemas.openxmlformats.org/spreadsheetml/2006/main" xmlns:r="http://schemas.openxmlformats.org/officeDocument/2006/relationships">
  <dimension ref="A1:F32"/>
  <sheetViews>
    <sheetView zoomScalePageLayoutView="0" workbookViewId="0" topLeftCell="A1">
      <selection activeCell="G13" sqref="G12:G13"/>
    </sheetView>
  </sheetViews>
  <sheetFormatPr defaultColWidth="12.00390625" defaultRowHeight="16.5"/>
  <cols>
    <col min="1" max="1" width="12.00390625" style="42" customWidth="1"/>
    <col min="2" max="2" width="8.50390625" style="42" customWidth="1"/>
    <col min="3" max="3" width="27.00390625" style="42" customWidth="1"/>
    <col min="4" max="4" width="12.00390625" style="42" customWidth="1"/>
    <col min="5" max="5" width="9.375" style="42" customWidth="1"/>
    <col min="6" max="6" width="25.125" style="42" customWidth="1"/>
    <col min="7" max="16384" width="12.00390625" style="42" customWidth="1"/>
  </cols>
  <sheetData>
    <row r="1" spans="1:6" s="24" customFormat="1" ht="30.75" customHeight="1">
      <c r="A1" s="418" t="s">
        <v>173</v>
      </c>
      <c r="B1" s="419"/>
      <c r="C1" s="419"/>
      <c r="D1" s="419"/>
      <c r="E1" s="419"/>
      <c r="F1" s="419"/>
    </row>
    <row r="2" spans="1:6" s="24" customFormat="1" ht="30" customHeight="1">
      <c r="A2" s="420" t="s">
        <v>174</v>
      </c>
      <c r="B2" s="419"/>
      <c r="C2" s="419"/>
      <c r="D2" s="419"/>
      <c r="E2" s="419"/>
      <c r="F2" s="419"/>
    </row>
    <row r="3" spans="1:6" s="25" customFormat="1" ht="26.25" customHeight="1">
      <c r="A3" s="421" t="s">
        <v>215</v>
      </c>
      <c r="B3" s="419"/>
      <c r="C3" s="419"/>
      <c r="D3" s="419"/>
      <c r="E3" s="419"/>
      <c r="F3" s="419"/>
    </row>
    <row r="4" s="25" customFormat="1" ht="19.5" customHeight="1" thickBot="1">
      <c r="F4" s="26" t="s">
        <v>160</v>
      </c>
    </row>
    <row r="5" spans="1:6" s="25" customFormat="1" ht="29.25" customHeight="1">
      <c r="A5" s="431" t="s">
        <v>163</v>
      </c>
      <c r="B5" s="432"/>
      <c r="C5" s="428" t="s">
        <v>42</v>
      </c>
      <c r="D5" s="433" t="s">
        <v>175</v>
      </c>
      <c r="E5" s="432"/>
      <c r="F5" s="426" t="s">
        <v>165</v>
      </c>
    </row>
    <row r="6" spans="1:6" s="29" customFormat="1" ht="29.25" customHeight="1">
      <c r="A6" s="138" t="s">
        <v>176</v>
      </c>
      <c r="B6" s="144" t="s">
        <v>32</v>
      </c>
      <c r="C6" s="429"/>
      <c r="D6" s="133" t="s">
        <v>176</v>
      </c>
      <c r="E6" s="133" t="s">
        <v>32</v>
      </c>
      <c r="F6" s="434"/>
    </row>
    <row r="7" spans="1:6" s="44" customFormat="1" ht="28.5" customHeight="1">
      <c r="A7" s="358">
        <f>A8+A12</f>
        <v>78873038</v>
      </c>
      <c r="B7" s="161">
        <f>A7/A$7*100</f>
        <v>100</v>
      </c>
      <c r="C7" s="355" t="s">
        <v>177</v>
      </c>
      <c r="D7" s="354">
        <f>D8+D12</f>
        <v>86005961</v>
      </c>
      <c r="E7" s="279">
        <f>D7/D$7*100</f>
        <v>100</v>
      </c>
      <c r="F7" s="74"/>
    </row>
    <row r="8" spans="1:6" s="34" customFormat="1" ht="28.5" customHeight="1">
      <c r="A8" s="139">
        <f>SUM(A9:A10)</f>
        <v>75630901</v>
      </c>
      <c r="B8" s="174">
        <f>A8/A$7*100</f>
        <v>95.8894229483084</v>
      </c>
      <c r="C8" s="411" t="s">
        <v>314</v>
      </c>
      <c r="D8" s="179">
        <f>SUM(D9:D10)</f>
        <v>82198767</v>
      </c>
      <c r="E8" s="174">
        <f>D8/D$7*100</f>
        <v>95.57333706206713</v>
      </c>
      <c r="F8" s="75"/>
    </row>
    <row r="9" spans="1:6" s="34" customFormat="1" ht="55.5" customHeight="1">
      <c r="A9" s="139">
        <v>75112490</v>
      </c>
      <c r="B9" s="174">
        <v>95.23</v>
      </c>
      <c r="C9" s="372" t="s">
        <v>316</v>
      </c>
      <c r="D9" s="406">
        <v>81624313</v>
      </c>
      <c r="E9" s="174">
        <v>94.91</v>
      </c>
      <c r="F9" s="280" t="s">
        <v>251</v>
      </c>
    </row>
    <row r="10" spans="1:6" s="34" customFormat="1" ht="28.5" customHeight="1">
      <c r="A10" s="139">
        <v>518411</v>
      </c>
      <c r="B10" s="174">
        <v>0.66</v>
      </c>
      <c r="C10" s="372" t="s">
        <v>317</v>
      </c>
      <c r="D10" s="179">
        <v>574454</v>
      </c>
      <c r="E10" s="174">
        <v>0.66</v>
      </c>
      <c r="F10" s="136"/>
    </row>
    <row r="11" spans="1:6" s="34" customFormat="1" ht="28.5" customHeight="1">
      <c r="A11" s="139">
        <f>A12</f>
        <v>3242137</v>
      </c>
      <c r="B11" s="174">
        <f>A11/A$7*100</f>
        <v>4.110577051691606</v>
      </c>
      <c r="C11" s="411" t="s">
        <v>315</v>
      </c>
      <c r="D11" s="179">
        <f>D12</f>
        <v>3807194</v>
      </c>
      <c r="E11" s="174">
        <f>D11/D$7*100</f>
        <v>4.426662937932871</v>
      </c>
      <c r="F11" s="136"/>
    </row>
    <row r="12" spans="1:6" s="34" customFormat="1" ht="28.5" customHeight="1">
      <c r="A12" s="139">
        <v>3242137</v>
      </c>
      <c r="B12" s="174">
        <f>A12/A$7*100</f>
        <v>4.110577051691606</v>
      </c>
      <c r="C12" s="372" t="s">
        <v>318</v>
      </c>
      <c r="D12" s="179">
        <v>3807194</v>
      </c>
      <c r="E12" s="174">
        <f>D12/D$7*100</f>
        <v>4.426662937932871</v>
      </c>
      <c r="F12" s="136"/>
    </row>
    <row r="13" spans="1:6" s="34" customFormat="1" ht="42" customHeight="1">
      <c r="A13" s="177">
        <v>0</v>
      </c>
      <c r="B13" s="174"/>
      <c r="C13" s="412" t="s">
        <v>313</v>
      </c>
      <c r="D13" s="410">
        <v>0</v>
      </c>
      <c r="E13" s="174"/>
      <c r="F13" s="136"/>
    </row>
    <row r="14" spans="1:6" s="34" customFormat="1" ht="28.5" customHeight="1">
      <c r="A14" s="358">
        <f>SUM(A15:A15)</f>
        <v>75112490</v>
      </c>
      <c r="B14" s="162">
        <f>B15</f>
        <v>95.23</v>
      </c>
      <c r="C14" s="356" t="s">
        <v>178</v>
      </c>
      <c r="D14" s="354">
        <f>SUM(D15:D15)</f>
        <v>81624313</v>
      </c>
      <c r="E14" s="162">
        <f>SUM(E15:E15)</f>
        <v>94.91</v>
      </c>
      <c r="F14" s="121"/>
    </row>
    <row r="15" spans="1:6" s="44" customFormat="1" ht="28.5" customHeight="1">
      <c r="A15" s="139">
        <f>A9</f>
        <v>75112490</v>
      </c>
      <c r="B15" s="174">
        <v>95.23</v>
      </c>
      <c r="C15" s="411" t="s">
        <v>319</v>
      </c>
      <c r="D15" s="179">
        <f>D9</f>
        <v>81624313</v>
      </c>
      <c r="E15" s="174">
        <v>94.91</v>
      </c>
      <c r="F15" s="75"/>
    </row>
    <row r="16" spans="1:6" s="34" customFormat="1" ht="28.5" customHeight="1">
      <c r="A16" s="358">
        <f>A10+A12</f>
        <v>3760548</v>
      </c>
      <c r="B16" s="162">
        <f>A16/A$7*100</f>
        <v>4.767849819605022</v>
      </c>
      <c r="C16" s="357" t="s">
        <v>179</v>
      </c>
      <c r="D16" s="354">
        <f>D10+D12</f>
        <v>4381648</v>
      </c>
      <c r="E16" s="162">
        <f>D16/D$7*100</f>
        <v>5.094586408958328</v>
      </c>
      <c r="F16" s="430"/>
    </row>
    <row r="17" spans="1:6" s="34" customFormat="1" ht="28.5" customHeight="1" hidden="1">
      <c r="A17" s="139">
        <v>2347616</v>
      </c>
      <c r="B17" s="134">
        <f>A17/D$7*100</f>
        <v>2.729596847362708</v>
      </c>
      <c r="C17" s="134"/>
      <c r="D17" s="179">
        <f>SUM(D18:D19)</f>
        <v>2893093</v>
      </c>
      <c r="E17" s="174"/>
      <c r="F17" s="430"/>
    </row>
    <row r="18" spans="1:6" s="34" customFormat="1" ht="28.5" customHeight="1" hidden="1">
      <c r="A18" s="139">
        <v>504427</v>
      </c>
      <c r="B18" s="134">
        <v>1.05</v>
      </c>
      <c r="C18" s="134"/>
      <c r="D18" s="179">
        <v>515383</v>
      </c>
      <c r="E18" s="174"/>
      <c r="F18" s="430"/>
    </row>
    <row r="19" spans="1:6" s="34" customFormat="1" ht="28.5" customHeight="1" hidden="1">
      <c r="A19" s="139">
        <v>1843189</v>
      </c>
      <c r="B19" s="134">
        <f>A19/D$7*100</f>
        <v>2.1430944769049205</v>
      </c>
      <c r="C19" s="134"/>
      <c r="D19" s="179">
        <v>2377710</v>
      </c>
      <c r="E19" s="174"/>
      <c r="F19" s="121"/>
    </row>
    <row r="20" spans="1:6" s="34" customFormat="1" ht="28.5" customHeight="1">
      <c r="A20" s="139"/>
      <c r="B20" s="134"/>
      <c r="C20" s="134"/>
      <c r="D20" s="179"/>
      <c r="E20" s="174"/>
      <c r="F20" s="121"/>
    </row>
    <row r="21" spans="1:6" s="34" customFormat="1" ht="28.5" customHeight="1">
      <c r="A21" s="55"/>
      <c r="B21" s="43"/>
      <c r="C21" s="43"/>
      <c r="D21" s="89"/>
      <c r="E21" s="38"/>
      <c r="F21" s="121"/>
    </row>
    <row r="22" spans="1:6" s="34" customFormat="1" ht="28.5" customHeight="1">
      <c r="A22" s="55"/>
      <c r="B22" s="43"/>
      <c r="C22" s="43"/>
      <c r="D22" s="89"/>
      <c r="E22" s="38"/>
      <c r="F22" s="121"/>
    </row>
    <row r="23" spans="1:6" s="34" customFormat="1" ht="28.5" customHeight="1">
      <c r="A23" s="55"/>
      <c r="B23" s="43"/>
      <c r="C23" s="43"/>
      <c r="D23" s="89"/>
      <c r="E23" s="38"/>
      <c r="F23" s="121"/>
    </row>
    <row r="24" spans="1:6" s="34" customFormat="1" ht="28.5" customHeight="1">
      <c r="A24" s="55"/>
      <c r="B24" s="43"/>
      <c r="C24" s="43"/>
      <c r="D24" s="89"/>
      <c r="E24" s="38"/>
      <c r="F24" s="121"/>
    </row>
    <row r="25" spans="1:6" s="34" customFormat="1" ht="28.5" customHeight="1">
      <c r="A25" s="55"/>
      <c r="B25" s="43"/>
      <c r="C25" s="43"/>
      <c r="D25" s="89"/>
      <c r="E25" s="38"/>
      <c r="F25" s="121"/>
    </row>
    <row r="26" spans="1:6" s="34" customFormat="1" ht="28.5" customHeight="1">
      <c r="A26" s="55"/>
      <c r="B26" s="43"/>
      <c r="C26" s="43"/>
      <c r="D26" s="89"/>
      <c r="E26" s="38"/>
      <c r="F26" s="121"/>
    </row>
    <row r="27" spans="1:6" s="34" customFormat="1" ht="28.5" customHeight="1">
      <c r="A27" s="55"/>
      <c r="B27" s="43"/>
      <c r="C27" s="43"/>
      <c r="D27" s="89"/>
      <c r="E27" s="38"/>
      <c r="F27" s="121"/>
    </row>
    <row r="28" spans="1:6" s="34" customFormat="1" ht="28.5" customHeight="1">
      <c r="A28" s="55"/>
      <c r="B28" s="43"/>
      <c r="C28" s="43"/>
      <c r="D28" s="89"/>
      <c r="E28" s="38"/>
      <c r="F28" s="121"/>
    </row>
    <row r="29" spans="1:6" s="34" customFormat="1" ht="28.5" customHeight="1">
      <c r="A29" s="55"/>
      <c r="B29" s="43"/>
      <c r="C29" s="43"/>
      <c r="D29" s="89"/>
      <c r="E29" s="38"/>
      <c r="F29" s="121"/>
    </row>
    <row r="30" spans="1:6" s="34" customFormat="1" ht="28.5" customHeight="1">
      <c r="A30" s="55"/>
      <c r="B30" s="43"/>
      <c r="C30" s="43"/>
      <c r="D30" s="89"/>
      <c r="E30" s="38"/>
      <c r="F30" s="121"/>
    </row>
    <row r="31" spans="1:6" ht="28.5" customHeight="1">
      <c r="A31" s="55"/>
      <c r="B31" s="43"/>
      <c r="C31" s="43"/>
      <c r="D31" s="43"/>
      <c r="E31" s="38"/>
      <c r="F31" s="121"/>
    </row>
    <row r="32" spans="1:6" ht="21.75" customHeight="1" thickBot="1">
      <c r="A32" s="140"/>
      <c r="B32" s="88"/>
      <c r="C32" s="88"/>
      <c r="D32" s="88"/>
      <c r="E32" s="135"/>
      <c r="F32" s="87"/>
    </row>
  </sheetData>
  <sheetProtection/>
  <mergeCells count="8">
    <mergeCell ref="A1:F1"/>
    <mergeCell ref="A2:F2"/>
    <mergeCell ref="A3:F3"/>
    <mergeCell ref="F16:F18"/>
    <mergeCell ref="A5:B5"/>
    <mergeCell ref="D5:E5"/>
    <mergeCell ref="F5:F6"/>
    <mergeCell ref="C5:C6"/>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headerFooter alignWithMargins="0">
    <oddFooter>&amp;C&amp;14 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A14" sqref="A14"/>
    </sheetView>
  </sheetViews>
  <sheetFormatPr defaultColWidth="12.00390625" defaultRowHeight="16.5"/>
  <cols>
    <col min="1" max="1" width="46.00390625" style="108" customWidth="1"/>
    <col min="2" max="2" width="16.375" style="108" customWidth="1"/>
    <col min="3" max="3" width="34.50390625" style="108" customWidth="1"/>
    <col min="4" max="4" width="12.00390625" style="108" customWidth="1"/>
    <col min="5" max="5" width="9.75390625" style="108" bestFit="1" customWidth="1"/>
    <col min="6" max="6" width="9.00390625" style="108" bestFit="1" customWidth="1"/>
    <col min="7" max="7" width="14.25390625" style="108" bestFit="1" customWidth="1"/>
    <col min="8" max="16384" width="12.00390625" style="108" customWidth="1"/>
  </cols>
  <sheetData>
    <row r="1" spans="1:3" s="240" customFormat="1" ht="30.75" customHeight="1">
      <c r="A1" s="435" t="s">
        <v>34</v>
      </c>
      <c r="B1" s="436"/>
      <c r="C1" s="436"/>
    </row>
    <row r="2" spans="1:3" s="240" customFormat="1" ht="30" customHeight="1">
      <c r="A2" s="437" t="s">
        <v>96</v>
      </c>
      <c r="B2" s="437"/>
      <c r="C2" s="437"/>
    </row>
    <row r="3" spans="1:3" s="95" customFormat="1" ht="26.25" customHeight="1">
      <c r="A3" s="438" t="s">
        <v>215</v>
      </c>
      <c r="B3" s="438"/>
      <c r="C3" s="438"/>
    </row>
    <row r="4" s="95" customFormat="1" ht="19.5" customHeight="1" thickBot="1">
      <c r="C4" s="241" t="s">
        <v>1</v>
      </c>
    </row>
    <row r="5" spans="1:3" s="243" customFormat="1" ht="29.25" customHeight="1">
      <c r="A5" s="338" t="s">
        <v>97</v>
      </c>
      <c r="B5" s="145" t="s">
        <v>10</v>
      </c>
      <c r="C5" s="339" t="s">
        <v>98</v>
      </c>
    </row>
    <row r="6" spans="1:3" s="272" customFormat="1" ht="27.75" customHeight="1">
      <c r="A6" s="340" t="s">
        <v>99</v>
      </c>
      <c r="B6" s="182"/>
      <c r="C6" s="181"/>
    </row>
    <row r="7" spans="1:5" s="249" customFormat="1" ht="24.75" customHeight="1">
      <c r="A7" s="413" t="s">
        <v>325</v>
      </c>
      <c r="B7" s="407">
        <v>82198767</v>
      </c>
      <c r="C7" s="181"/>
      <c r="E7" s="109"/>
    </row>
    <row r="8" spans="1:5" s="249" customFormat="1" ht="20.25" customHeight="1">
      <c r="A8" s="408" t="s">
        <v>295</v>
      </c>
      <c r="B8" s="180">
        <v>-8205033</v>
      </c>
      <c r="C8" s="211" t="s">
        <v>249</v>
      </c>
      <c r="E8" s="109"/>
    </row>
    <row r="9" spans="1:5" s="249" customFormat="1" ht="24.75" customHeight="1">
      <c r="A9" s="413" t="s">
        <v>291</v>
      </c>
      <c r="B9" s="180">
        <f>B7+B8</f>
        <v>73993734</v>
      </c>
      <c r="C9" s="181"/>
      <c r="E9" s="109"/>
    </row>
    <row r="10" spans="1:5" s="249" customFormat="1" ht="24.75" customHeight="1">
      <c r="A10" s="408" t="s">
        <v>292</v>
      </c>
      <c r="B10" s="180">
        <f>SUM(B11:B14)</f>
        <v>-20543328</v>
      </c>
      <c r="C10" s="181"/>
      <c r="E10" s="109"/>
    </row>
    <row r="11" spans="1:5" s="249" customFormat="1" ht="24.75" customHeight="1">
      <c r="A11" s="366" t="s">
        <v>309</v>
      </c>
      <c r="B11" s="180">
        <v>82958</v>
      </c>
      <c r="C11" s="181"/>
      <c r="E11" s="109"/>
    </row>
    <row r="12" spans="1:5" s="249" customFormat="1" ht="24.75" customHeight="1">
      <c r="A12" s="366" t="s">
        <v>296</v>
      </c>
      <c r="B12" s="180">
        <v>3606</v>
      </c>
      <c r="C12" s="181"/>
      <c r="E12" s="109"/>
    </row>
    <row r="13" spans="1:5" s="249" customFormat="1" ht="36" customHeight="1">
      <c r="A13" s="366" t="s">
        <v>297</v>
      </c>
      <c r="B13" s="180">
        <f>-34876-120000</f>
        <v>-154876</v>
      </c>
      <c r="C13" s="211" t="s">
        <v>250</v>
      </c>
      <c r="E13" s="109"/>
    </row>
    <row r="14" spans="1:5" s="249" customFormat="1" ht="24.75" customHeight="1">
      <c r="A14" s="366" t="s">
        <v>298</v>
      </c>
      <c r="B14" s="180">
        <v>-20475016</v>
      </c>
      <c r="C14" s="361"/>
      <c r="E14" s="109"/>
    </row>
    <row r="15" spans="1:5" s="249" customFormat="1" ht="24.75" customHeight="1">
      <c r="A15" s="408" t="s">
        <v>299</v>
      </c>
      <c r="B15" s="180">
        <f>B9+B10</f>
        <v>53450406</v>
      </c>
      <c r="C15" s="361"/>
      <c r="E15" s="109"/>
    </row>
    <row r="16" spans="1:5" s="249" customFormat="1" ht="24.75" customHeight="1">
      <c r="A16" s="408" t="s">
        <v>290</v>
      </c>
      <c r="B16" s="180">
        <f>8205033-231137</f>
        <v>7973896</v>
      </c>
      <c r="C16" s="361"/>
      <c r="E16" s="109"/>
    </row>
    <row r="17" spans="1:5" s="249" customFormat="1" ht="24.75" customHeight="1">
      <c r="A17" s="413" t="s">
        <v>311</v>
      </c>
      <c r="B17" s="213">
        <v>0</v>
      </c>
      <c r="C17" s="361"/>
      <c r="E17" s="109"/>
    </row>
    <row r="18" spans="1:5" s="249" customFormat="1" ht="24.75" customHeight="1">
      <c r="A18" s="413" t="s">
        <v>312</v>
      </c>
      <c r="B18" s="213">
        <v>0</v>
      </c>
      <c r="C18" s="361"/>
      <c r="E18" s="109"/>
    </row>
    <row r="19" spans="1:5" s="272" customFormat="1" ht="21.75" customHeight="1">
      <c r="A19" s="409" t="s">
        <v>300</v>
      </c>
      <c r="B19" s="185">
        <f>B15+B16</f>
        <v>61424302</v>
      </c>
      <c r="C19" s="181"/>
      <c r="E19" s="110"/>
    </row>
    <row r="20" spans="1:5" s="272" customFormat="1" ht="15" customHeight="1">
      <c r="A20" s="340"/>
      <c r="B20" s="185"/>
      <c r="C20" s="181"/>
      <c r="E20" s="110"/>
    </row>
    <row r="21" spans="1:5" s="249" customFormat="1" ht="27.75" customHeight="1">
      <c r="A21" s="340" t="s">
        <v>100</v>
      </c>
      <c r="B21" s="180"/>
      <c r="C21" s="183"/>
      <c r="E21" s="109"/>
    </row>
    <row r="22" spans="1:5" s="249" customFormat="1" ht="24.75" customHeight="1">
      <c r="A22" s="413" t="s">
        <v>324</v>
      </c>
      <c r="B22" s="180">
        <v>-182453481</v>
      </c>
      <c r="C22" s="183"/>
      <c r="E22" s="109"/>
    </row>
    <row r="23" spans="1:5" s="249" customFormat="1" ht="24.75" customHeight="1">
      <c r="A23" s="408" t="s">
        <v>301</v>
      </c>
      <c r="B23" s="180">
        <v>-22039428</v>
      </c>
      <c r="C23" s="183"/>
      <c r="E23" s="109"/>
    </row>
    <row r="24" spans="1:5" s="249" customFormat="1" ht="24.75" customHeight="1">
      <c r="A24" s="408" t="s">
        <v>302</v>
      </c>
      <c r="B24" s="180">
        <v>-15895</v>
      </c>
      <c r="C24" s="183"/>
      <c r="E24" s="109"/>
    </row>
    <row r="25" spans="1:5" s="249" customFormat="1" ht="27.75" customHeight="1">
      <c r="A25" s="409" t="s">
        <v>303</v>
      </c>
      <c r="B25" s="185">
        <f>SUM(B22:B24)</f>
        <v>-204508804</v>
      </c>
      <c r="C25" s="183"/>
      <c r="E25" s="109"/>
    </row>
    <row r="26" spans="1:5" s="249" customFormat="1" ht="15" customHeight="1">
      <c r="A26" s="340"/>
      <c r="B26" s="185"/>
      <c r="C26" s="183"/>
      <c r="E26" s="109"/>
    </row>
    <row r="27" spans="1:5" s="249" customFormat="1" ht="27.75" customHeight="1">
      <c r="A27" s="340" t="s">
        <v>216</v>
      </c>
      <c r="B27" s="180"/>
      <c r="C27" s="183"/>
      <c r="E27" s="110"/>
    </row>
    <row r="28" spans="1:5" s="249" customFormat="1" ht="24.75" customHeight="1">
      <c r="A28" s="408" t="s">
        <v>293</v>
      </c>
      <c r="B28" s="180">
        <f>186240720-2305888-36750</f>
        <v>183898082</v>
      </c>
      <c r="C28" s="362"/>
      <c r="E28" s="109"/>
    </row>
    <row r="29" spans="1:5" s="249" customFormat="1" ht="24.75" customHeight="1">
      <c r="A29" s="408" t="s">
        <v>294</v>
      </c>
      <c r="B29" s="180">
        <v>-23180995</v>
      </c>
      <c r="C29" s="184"/>
      <c r="E29" s="109"/>
    </row>
    <row r="30" spans="1:5" s="249" customFormat="1" ht="27.75" customHeight="1">
      <c r="A30" s="409" t="s">
        <v>306</v>
      </c>
      <c r="B30" s="185">
        <f>SUM(B28:B29)</f>
        <v>160717087</v>
      </c>
      <c r="C30" s="183"/>
      <c r="E30" s="109"/>
    </row>
    <row r="31" spans="1:5" s="249" customFormat="1" ht="6.75" customHeight="1">
      <c r="A31" s="340"/>
      <c r="B31" s="185"/>
      <c r="C31" s="183"/>
      <c r="E31" s="109"/>
    </row>
    <row r="32" spans="1:5" s="272" customFormat="1" ht="27.75" customHeight="1">
      <c r="A32" s="340" t="s">
        <v>208</v>
      </c>
      <c r="B32" s="185">
        <f>B19+B25+B30</f>
        <v>17632585</v>
      </c>
      <c r="C32" s="181"/>
      <c r="E32" s="110"/>
    </row>
    <row r="33" spans="1:5" s="272" customFormat="1" ht="45" customHeight="1">
      <c r="A33" s="340" t="s">
        <v>101</v>
      </c>
      <c r="B33" s="185">
        <v>141814843</v>
      </c>
      <c r="C33" s="211" t="s">
        <v>258</v>
      </c>
      <c r="E33" s="110"/>
    </row>
    <row r="34" spans="1:7" s="249" customFormat="1" ht="61.5" customHeight="1" thickBot="1">
      <c r="A34" s="341" t="s">
        <v>102</v>
      </c>
      <c r="B34" s="396">
        <v>159447428</v>
      </c>
      <c r="C34" s="214" t="s">
        <v>259</v>
      </c>
      <c r="E34" s="202"/>
      <c r="F34" s="342"/>
      <c r="G34" s="343"/>
    </row>
    <row r="35" spans="1:5" ht="21.75">
      <c r="A35" s="439" t="s">
        <v>103</v>
      </c>
      <c r="B35" s="440"/>
      <c r="C35" s="440"/>
      <c r="E35" s="111"/>
    </row>
    <row r="38" ht="21.75">
      <c r="C38" s="95"/>
    </row>
    <row r="39" ht="21.75">
      <c r="C39" s="95"/>
    </row>
    <row r="40" ht="21.75">
      <c r="C40" s="344"/>
    </row>
  </sheetData>
  <sheetProtection/>
  <mergeCells count="4">
    <mergeCell ref="A1:C1"/>
    <mergeCell ref="A2:C2"/>
    <mergeCell ref="A3:C3"/>
    <mergeCell ref="A35:C3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9" r:id="rId1"/>
  <headerFooter alignWithMargins="0">
    <oddFooter>&amp;C&amp;14 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D17" sqref="D17"/>
    </sheetView>
  </sheetViews>
  <sheetFormatPr defaultColWidth="10.875" defaultRowHeight="16.5"/>
  <cols>
    <col min="1" max="1" width="14.75390625" style="236" customWidth="1"/>
    <col min="2" max="2" width="17.125" style="236" customWidth="1"/>
    <col min="3" max="3" width="15.25390625" style="236" customWidth="1"/>
    <col min="4" max="4" width="15.00390625" style="236" customWidth="1"/>
    <col min="5" max="5" width="12.875" style="236" customWidth="1"/>
    <col min="6" max="6" width="7.25390625" style="236" customWidth="1"/>
    <col min="7" max="7" width="26.875" style="236" customWidth="1"/>
    <col min="8" max="16384" width="10.875" style="236" customWidth="1"/>
  </cols>
  <sheetData>
    <row r="1" spans="1:7" s="215" customFormat="1" ht="30.75" customHeight="1">
      <c r="A1" s="452" t="s">
        <v>115</v>
      </c>
      <c r="B1" s="452"/>
      <c r="C1" s="452"/>
      <c r="D1" s="452"/>
      <c r="E1" s="452"/>
      <c r="F1" s="452"/>
      <c r="G1" s="452"/>
    </row>
    <row r="2" spans="1:7" s="215" customFormat="1" ht="30" customHeight="1">
      <c r="A2" s="453" t="s">
        <v>105</v>
      </c>
      <c r="B2" s="453"/>
      <c r="C2" s="453"/>
      <c r="D2" s="453"/>
      <c r="E2" s="453"/>
      <c r="F2" s="453"/>
      <c r="G2" s="453"/>
    </row>
    <row r="3" spans="1:7" s="216" customFormat="1" ht="26.25" customHeight="1">
      <c r="A3" s="454" t="s">
        <v>218</v>
      </c>
      <c r="B3" s="454"/>
      <c r="C3" s="454"/>
      <c r="D3" s="454"/>
      <c r="E3" s="454"/>
      <c r="F3" s="454"/>
      <c r="G3" s="454"/>
    </row>
    <row r="4" s="216" customFormat="1" ht="19.5" customHeight="1" thickBot="1">
      <c r="G4" s="217" t="s">
        <v>16</v>
      </c>
    </row>
    <row r="5" spans="1:7" s="216" customFormat="1" ht="29.25" customHeight="1">
      <c r="A5" s="457" t="s">
        <v>106</v>
      </c>
      <c r="B5" s="455" t="s">
        <v>42</v>
      </c>
      <c r="C5" s="459" t="s">
        <v>107</v>
      </c>
      <c r="D5" s="459" t="s">
        <v>108</v>
      </c>
      <c r="E5" s="463" t="s">
        <v>109</v>
      </c>
      <c r="F5" s="464"/>
      <c r="G5" s="465" t="s">
        <v>17</v>
      </c>
    </row>
    <row r="6" spans="1:7" s="220" customFormat="1" ht="29.25" customHeight="1">
      <c r="A6" s="458"/>
      <c r="B6" s="456"/>
      <c r="C6" s="460"/>
      <c r="D6" s="460"/>
      <c r="E6" s="218" t="s">
        <v>25</v>
      </c>
      <c r="F6" s="219" t="s">
        <v>110</v>
      </c>
      <c r="G6" s="466"/>
    </row>
    <row r="7" spans="1:7" s="227" customFormat="1" ht="18" customHeight="1">
      <c r="A7" s="221"/>
      <c r="B7" s="222" t="s">
        <v>111</v>
      </c>
      <c r="C7" s="223"/>
      <c r="D7" s="224"/>
      <c r="E7" s="225"/>
      <c r="F7" s="225"/>
      <c r="G7" s="226"/>
    </row>
    <row r="8" spans="1:7" s="227" customFormat="1" ht="26.25" customHeight="1">
      <c r="A8" s="228">
        <v>185053850</v>
      </c>
      <c r="B8" s="229" t="s">
        <v>209</v>
      </c>
      <c r="C8" s="230">
        <v>186240720</v>
      </c>
      <c r="D8" s="230">
        <v>176366036</v>
      </c>
      <c r="E8" s="350">
        <f>C8-D8</f>
        <v>9874684</v>
      </c>
      <c r="F8" s="351">
        <f>ROUND(E8/D8*100,2)</f>
        <v>5.6</v>
      </c>
      <c r="G8" s="467" t="s">
        <v>234</v>
      </c>
    </row>
    <row r="9" spans="1:7" s="227" customFormat="1" ht="14.25" customHeight="1">
      <c r="A9" s="276"/>
      <c r="B9" s="229"/>
      <c r="C9" s="274"/>
      <c r="D9" s="274"/>
      <c r="E9" s="275"/>
      <c r="F9" s="352"/>
      <c r="G9" s="467"/>
    </row>
    <row r="10" spans="1:7" s="227" customFormat="1" ht="15.75" customHeight="1">
      <c r="A10" s="277"/>
      <c r="B10" s="222" t="s">
        <v>112</v>
      </c>
      <c r="C10" s="274"/>
      <c r="D10" s="274"/>
      <c r="E10" s="275"/>
      <c r="F10" s="275"/>
      <c r="G10" s="467"/>
    </row>
    <row r="11" spans="1:7" s="227" customFormat="1" ht="26.25" customHeight="1" hidden="1">
      <c r="A11" s="277"/>
      <c r="B11" s="229"/>
      <c r="C11" s="274"/>
      <c r="D11" s="274"/>
      <c r="E11" s="275"/>
      <c r="F11" s="275"/>
      <c r="G11" s="467"/>
    </row>
    <row r="12" spans="1:7" s="227" customFormat="1" ht="26.25" customHeight="1">
      <c r="A12" s="228">
        <v>17837680</v>
      </c>
      <c r="B12" s="229" t="s">
        <v>118</v>
      </c>
      <c r="C12" s="230">
        <v>23180995</v>
      </c>
      <c r="D12" s="230">
        <v>15996427</v>
      </c>
      <c r="E12" s="350">
        <f>C12-D12</f>
        <v>7184568</v>
      </c>
      <c r="F12" s="351">
        <f>ROUND(E12/D12*100,2)</f>
        <v>44.91</v>
      </c>
      <c r="G12" s="461" t="s">
        <v>235</v>
      </c>
    </row>
    <row r="13" spans="1:7" s="227" customFormat="1" ht="26.25" customHeight="1">
      <c r="A13" s="232"/>
      <c r="B13" s="229"/>
      <c r="C13" s="233"/>
      <c r="D13" s="233"/>
      <c r="E13" s="234"/>
      <c r="F13" s="234"/>
      <c r="G13" s="462"/>
    </row>
    <row r="14" spans="1:7" s="227" customFormat="1" ht="26.25" customHeight="1">
      <c r="A14" s="232"/>
      <c r="B14" s="229"/>
      <c r="C14" s="233"/>
      <c r="D14" s="233"/>
      <c r="E14" s="234"/>
      <c r="F14" s="234"/>
      <c r="G14" s="462"/>
    </row>
    <row r="15" spans="1:7" s="227" customFormat="1" ht="26.25" customHeight="1">
      <c r="A15" s="232"/>
      <c r="B15" s="229" t="s">
        <v>113</v>
      </c>
      <c r="C15" s="233"/>
      <c r="D15" s="233"/>
      <c r="E15" s="234"/>
      <c r="F15" s="234"/>
      <c r="G15" s="462"/>
    </row>
    <row r="16" spans="1:7" s="227" customFormat="1" ht="26.25" customHeight="1">
      <c r="A16" s="232"/>
      <c r="B16" s="229"/>
      <c r="C16" s="233"/>
      <c r="D16" s="233"/>
      <c r="E16" s="234"/>
      <c r="F16" s="234"/>
      <c r="G16" s="462"/>
    </row>
    <row r="17" spans="1:7" s="227" customFormat="1" ht="26.25" customHeight="1">
      <c r="A17" s="232"/>
      <c r="B17" s="229"/>
      <c r="C17" s="233"/>
      <c r="D17" s="233"/>
      <c r="E17" s="234"/>
      <c r="F17" s="234"/>
      <c r="G17" s="462"/>
    </row>
    <row r="18" spans="1:7" s="227" customFormat="1" ht="26.25" customHeight="1">
      <c r="A18" s="232"/>
      <c r="B18" s="229"/>
      <c r="C18" s="233"/>
      <c r="D18" s="233"/>
      <c r="E18" s="234"/>
      <c r="F18" s="234"/>
      <c r="G18" s="462"/>
    </row>
    <row r="19" spans="1:7" s="227" customFormat="1" ht="26.25" customHeight="1">
      <c r="A19" s="232"/>
      <c r="B19" s="229"/>
      <c r="C19" s="233"/>
      <c r="D19" s="233"/>
      <c r="E19" s="234"/>
      <c r="F19" s="234"/>
      <c r="G19" s="462"/>
    </row>
    <row r="20" spans="1:7" s="227" customFormat="1" ht="26.25" customHeight="1">
      <c r="A20" s="232"/>
      <c r="B20" s="229"/>
      <c r="C20" s="233"/>
      <c r="D20" s="233"/>
      <c r="E20" s="234"/>
      <c r="F20" s="234"/>
      <c r="G20" s="462"/>
    </row>
    <row r="21" spans="1:7" s="227" customFormat="1" ht="26.25" customHeight="1">
      <c r="A21" s="232"/>
      <c r="B21" s="229"/>
      <c r="C21" s="233"/>
      <c r="D21" s="233"/>
      <c r="E21" s="234"/>
      <c r="F21" s="234"/>
      <c r="G21" s="462"/>
    </row>
    <row r="22" spans="1:7" s="227" customFormat="1" ht="26.25" customHeight="1">
      <c r="A22" s="232"/>
      <c r="B22" s="229"/>
      <c r="C22" s="233"/>
      <c r="D22" s="233"/>
      <c r="E22" s="234"/>
      <c r="F22" s="234"/>
      <c r="G22" s="462"/>
    </row>
    <row r="23" spans="1:7" s="227" customFormat="1" ht="26.25" customHeight="1">
      <c r="A23" s="232"/>
      <c r="B23" s="229"/>
      <c r="C23" s="233"/>
      <c r="D23" s="233"/>
      <c r="E23" s="234"/>
      <c r="F23" s="234"/>
      <c r="G23" s="462"/>
    </row>
    <row r="24" spans="1:7" s="227" customFormat="1" ht="26.25" customHeight="1">
      <c r="A24" s="232"/>
      <c r="B24" s="229"/>
      <c r="C24" s="233"/>
      <c r="D24" s="233"/>
      <c r="E24" s="234"/>
      <c r="F24" s="234"/>
      <c r="G24" s="462"/>
    </row>
    <row r="25" spans="1:7" s="227" customFormat="1" ht="26.25" customHeight="1">
      <c r="A25" s="232"/>
      <c r="B25" s="229"/>
      <c r="C25" s="233"/>
      <c r="D25" s="233"/>
      <c r="E25" s="234"/>
      <c r="F25" s="234"/>
      <c r="G25" s="462"/>
    </row>
    <row r="26" spans="1:7" s="227" customFormat="1" ht="26.25" customHeight="1">
      <c r="A26" s="232"/>
      <c r="B26" s="229"/>
      <c r="C26" s="233"/>
      <c r="D26" s="233"/>
      <c r="E26" s="234"/>
      <c r="F26" s="234"/>
      <c r="G26" s="462"/>
    </row>
    <row r="27" spans="1:7" s="227" customFormat="1" ht="26.25" customHeight="1">
      <c r="A27" s="232"/>
      <c r="B27" s="229"/>
      <c r="C27" s="233"/>
      <c r="D27" s="233"/>
      <c r="E27" s="234"/>
      <c r="F27" s="234"/>
      <c r="G27" s="462"/>
    </row>
    <row r="28" spans="1:7" s="227" customFormat="1" ht="26.25" customHeight="1">
      <c r="A28" s="232"/>
      <c r="B28" s="229"/>
      <c r="C28" s="233"/>
      <c r="D28" s="233"/>
      <c r="E28" s="234"/>
      <c r="F28" s="234"/>
      <c r="G28" s="462"/>
    </row>
    <row r="29" spans="1:7" s="227" customFormat="1" ht="210" customHeight="1">
      <c r="A29" s="228"/>
      <c r="B29" s="229"/>
      <c r="C29" s="230"/>
      <c r="D29" s="230"/>
      <c r="E29" s="230"/>
      <c r="F29" s="231"/>
      <c r="G29" s="462"/>
    </row>
    <row r="30" spans="1:7" s="227" customFormat="1" ht="26.25" customHeight="1" thickBot="1">
      <c r="A30" s="346">
        <f>A8-A12</f>
        <v>167216170</v>
      </c>
      <c r="B30" s="347" t="s">
        <v>114</v>
      </c>
      <c r="C30" s="348">
        <f>C8-C12</f>
        <v>163059725</v>
      </c>
      <c r="D30" s="348">
        <f>D8-D12</f>
        <v>160369609</v>
      </c>
      <c r="E30" s="348">
        <f>E8-E12</f>
        <v>2690116</v>
      </c>
      <c r="F30" s="349">
        <f>ROUND(E30/D30*100,2)</f>
        <v>1.68</v>
      </c>
      <c r="G30" s="345"/>
    </row>
    <row r="31" ht="21.75">
      <c r="A31" s="235" t="s">
        <v>129</v>
      </c>
    </row>
  </sheetData>
  <sheetProtection/>
  <mergeCells count="11">
    <mergeCell ref="G12:G29"/>
    <mergeCell ref="D5:D6"/>
    <mergeCell ref="E5:F5"/>
    <mergeCell ref="G5:G6"/>
    <mergeCell ref="G8:G11"/>
    <mergeCell ref="A1:G1"/>
    <mergeCell ref="A2:G2"/>
    <mergeCell ref="A3:G3"/>
    <mergeCell ref="B5:B6"/>
    <mergeCell ref="A5:A6"/>
    <mergeCell ref="C5:C6"/>
  </mergeCells>
  <printOptions/>
  <pageMargins left="0.7480314960629921" right="0.7480314960629921" top="0.984251968503937" bottom="0.984251968503937" header="0.5118110236220472" footer="0.5118110236220472"/>
  <pageSetup fitToHeight="1" fitToWidth="1" horizontalDpi="600" verticalDpi="600" orientation="portrait" paperSize="9" scale="76" r:id="rId1"/>
  <headerFooter alignWithMargins="0">
    <oddFooter>&amp;C&amp;14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31"/>
  <sheetViews>
    <sheetView zoomScalePageLayoutView="0" workbookViewId="0" topLeftCell="A1">
      <selection activeCell="O12" sqref="O12"/>
    </sheetView>
  </sheetViews>
  <sheetFormatPr defaultColWidth="12.00390625" defaultRowHeight="16.5"/>
  <cols>
    <col min="1" max="1" width="15.625" style="42" customWidth="1"/>
    <col min="2" max="2" width="16.75390625" style="42" customWidth="1"/>
    <col min="3" max="3" width="9.125" style="42" customWidth="1"/>
    <col min="4" max="4" width="7.50390625" style="42" bestFit="1" customWidth="1"/>
    <col min="5" max="5" width="12.625" style="42" bestFit="1" customWidth="1"/>
    <col min="6" max="6" width="26.75390625" style="42" customWidth="1"/>
    <col min="7" max="16384" width="12.00390625" style="42" customWidth="1"/>
  </cols>
  <sheetData>
    <row r="1" spans="1:6" s="24" customFormat="1" ht="30.75" customHeight="1">
      <c r="A1" s="444" t="s">
        <v>192</v>
      </c>
      <c r="B1" s="444"/>
      <c r="C1" s="444"/>
      <c r="D1" s="444"/>
      <c r="E1" s="444"/>
      <c r="F1" s="444"/>
    </row>
    <row r="2" spans="1:6" s="24" customFormat="1" ht="30" customHeight="1">
      <c r="A2" s="420" t="s">
        <v>239</v>
      </c>
      <c r="B2" s="420"/>
      <c r="C2" s="420"/>
      <c r="D2" s="420"/>
      <c r="E2" s="420"/>
      <c r="F2" s="420"/>
    </row>
    <row r="3" spans="1:6" s="25" customFormat="1" ht="26.25" customHeight="1">
      <c r="A3" s="421" t="s">
        <v>217</v>
      </c>
      <c r="B3" s="421"/>
      <c r="C3" s="421"/>
      <c r="D3" s="421"/>
      <c r="E3" s="421"/>
      <c r="F3" s="421"/>
    </row>
    <row r="4" s="25" customFormat="1" ht="19.5" customHeight="1" thickBot="1">
      <c r="F4" s="26" t="s">
        <v>193</v>
      </c>
    </row>
    <row r="5" spans="1:6" s="25" customFormat="1" ht="29.25" customHeight="1">
      <c r="A5" s="445" t="s">
        <v>194</v>
      </c>
      <c r="B5" s="27" t="s">
        <v>195</v>
      </c>
      <c r="C5" s="447" t="s">
        <v>196</v>
      </c>
      <c r="D5" s="447" t="s">
        <v>197</v>
      </c>
      <c r="E5" s="428" t="s">
        <v>198</v>
      </c>
      <c r="F5" s="426" t="s">
        <v>199</v>
      </c>
    </row>
    <row r="6" spans="1:6" s="29" customFormat="1" ht="29.25" customHeight="1">
      <c r="A6" s="446"/>
      <c r="B6" s="28" t="s">
        <v>200</v>
      </c>
      <c r="C6" s="448"/>
      <c r="D6" s="448"/>
      <c r="E6" s="448"/>
      <c r="F6" s="449"/>
    </row>
    <row r="7" spans="1:6" s="34" customFormat="1" ht="12.75" customHeight="1">
      <c r="A7" s="48"/>
      <c r="B7" s="384"/>
      <c r="C7" s="173"/>
      <c r="D7" s="32"/>
      <c r="E7" s="384"/>
      <c r="F7" s="33"/>
    </row>
    <row r="8" spans="1:6" s="34" customFormat="1" ht="30" customHeight="1">
      <c r="A8" s="386" t="s">
        <v>201</v>
      </c>
      <c r="B8" s="384">
        <v>442862000</v>
      </c>
      <c r="C8" s="191">
        <v>0.0561</v>
      </c>
      <c r="D8" s="189" t="s">
        <v>202</v>
      </c>
      <c r="E8" s="192">
        <f>ROUND(B8*C8,0)</f>
        <v>24844558</v>
      </c>
      <c r="F8" s="442" t="s">
        <v>288</v>
      </c>
    </row>
    <row r="9" spans="1:6" s="34" customFormat="1" ht="35.25" customHeight="1" hidden="1">
      <c r="A9" s="387" t="s">
        <v>203</v>
      </c>
      <c r="B9" s="374"/>
      <c r="C9" s="373">
        <v>0.0157</v>
      </c>
      <c r="D9" s="189" t="s">
        <v>202</v>
      </c>
      <c r="E9" s="193">
        <f>B9*C9</f>
        <v>0</v>
      </c>
      <c r="F9" s="443"/>
    </row>
    <row r="10" spans="1:6" s="34" customFormat="1" ht="36.75" customHeight="1">
      <c r="A10" s="387" t="s">
        <v>204</v>
      </c>
      <c r="B10" s="193">
        <v>483123000</v>
      </c>
      <c r="C10" s="191">
        <v>0.0575</v>
      </c>
      <c r="D10" s="189" t="s">
        <v>202</v>
      </c>
      <c r="E10" s="193">
        <f>ROUND(B10*C10,0)</f>
        <v>27779573</v>
      </c>
      <c r="F10" s="443"/>
    </row>
    <row r="11" spans="1:6" s="34" customFormat="1" ht="37.5" customHeight="1">
      <c r="A11" s="387" t="s">
        <v>232</v>
      </c>
      <c r="B11" s="190">
        <v>241561000</v>
      </c>
      <c r="C11" s="191">
        <v>0.0149</v>
      </c>
      <c r="D11" s="189" t="s">
        <v>8</v>
      </c>
      <c r="E11" s="192">
        <f>ROUND(B11*C11,0)</f>
        <v>3599259</v>
      </c>
      <c r="F11" s="443"/>
    </row>
    <row r="12" spans="1:6" s="34" customFormat="1" ht="47.25" customHeight="1">
      <c r="A12" s="387" t="s">
        <v>233</v>
      </c>
      <c r="B12" s="190">
        <v>140911000</v>
      </c>
      <c r="C12" s="191">
        <v>0.0234</v>
      </c>
      <c r="D12" s="189" t="s">
        <v>8</v>
      </c>
      <c r="E12" s="192">
        <f>ROUND(B12*C12,0)</f>
        <v>3297317</v>
      </c>
      <c r="F12" s="443"/>
    </row>
    <row r="13" spans="1:6" s="34" customFormat="1" ht="35.25" customHeight="1">
      <c r="A13" s="389" t="s">
        <v>205</v>
      </c>
      <c r="B13" s="384">
        <v>241561000</v>
      </c>
      <c r="C13" s="191">
        <v>0.0234</v>
      </c>
      <c r="D13" s="189" t="s">
        <v>202</v>
      </c>
      <c r="E13" s="193">
        <f>ROUND(B13*C13,0)</f>
        <v>5652527</v>
      </c>
      <c r="F13" s="443"/>
    </row>
    <row r="14" spans="1:6" s="34" customFormat="1" ht="26.25" customHeight="1">
      <c r="A14" s="389" t="s">
        <v>206</v>
      </c>
      <c r="B14" s="49">
        <v>261691000</v>
      </c>
      <c r="C14" s="385">
        <v>0.0583</v>
      </c>
      <c r="D14" s="189" t="s">
        <v>202</v>
      </c>
      <c r="E14" s="193">
        <f>ROUND(B14*C14,0)</f>
        <v>15256585</v>
      </c>
      <c r="F14" s="443"/>
    </row>
    <row r="15" spans="1:6" s="34" customFormat="1" ht="26.25" customHeight="1">
      <c r="A15" s="65"/>
      <c r="B15" s="66"/>
      <c r="C15" s="38"/>
      <c r="D15" s="38"/>
      <c r="E15" s="39"/>
      <c r="F15" s="188"/>
    </row>
    <row r="16" spans="1:6" s="34" customFormat="1" ht="26.25" customHeight="1">
      <c r="A16" s="55"/>
      <c r="B16" s="66"/>
      <c r="C16" s="38"/>
      <c r="D16" s="38"/>
      <c r="E16" s="39"/>
      <c r="F16" s="188"/>
    </row>
    <row r="17" spans="1:6" s="34" customFormat="1" ht="26.25" customHeight="1">
      <c r="A17" s="55"/>
      <c r="B17" s="66"/>
      <c r="C17" s="38"/>
      <c r="D17" s="38"/>
      <c r="E17" s="39"/>
      <c r="F17" s="188"/>
    </row>
    <row r="18" spans="1:6" s="34" customFormat="1" ht="26.25" customHeight="1">
      <c r="A18" s="55"/>
      <c r="B18" s="66"/>
      <c r="C18" s="38"/>
      <c r="D18" s="38"/>
      <c r="E18" s="39"/>
      <c r="F18" s="188"/>
    </row>
    <row r="19" spans="1:6" s="34" customFormat="1" ht="26.25" customHeight="1">
      <c r="A19" s="55"/>
      <c r="B19" s="66"/>
      <c r="C19" s="38"/>
      <c r="D19" s="38"/>
      <c r="E19" s="39"/>
      <c r="F19" s="188"/>
    </row>
    <row r="20" spans="1:6" s="34" customFormat="1" ht="26.25" customHeight="1">
      <c r="A20" s="55"/>
      <c r="B20" s="66"/>
      <c r="C20" s="38"/>
      <c r="D20" s="38"/>
      <c r="E20" s="39"/>
      <c r="F20" s="188"/>
    </row>
    <row r="21" spans="1:6" s="34" customFormat="1" ht="26.25" customHeight="1">
      <c r="A21" s="55"/>
      <c r="B21" s="66"/>
      <c r="C21" s="38"/>
      <c r="D21" s="38"/>
      <c r="E21" s="39"/>
      <c r="F21" s="188"/>
    </row>
    <row r="22" spans="1:6" s="34" customFormat="1" ht="26.25" customHeight="1">
      <c r="A22" s="55"/>
      <c r="B22" s="66"/>
      <c r="C22" s="38"/>
      <c r="D22" s="38"/>
      <c r="E22" s="39"/>
      <c r="F22" s="188"/>
    </row>
    <row r="23" spans="1:6" s="34" customFormat="1" ht="26.25" customHeight="1">
      <c r="A23" s="55"/>
      <c r="B23" s="66"/>
      <c r="C23" s="38"/>
      <c r="D23" s="38"/>
      <c r="E23" s="39"/>
      <c r="F23" s="188"/>
    </row>
    <row r="24" spans="1:6" s="34" customFormat="1" ht="26.25" customHeight="1">
      <c r="A24" s="55"/>
      <c r="B24" s="66"/>
      <c r="C24" s="38"/>
      <c r="D24" s="38"/>
      <c r="E24" s="39"/>
      <c r="F24" s="188"/>
    </row>
    <row r="25" spans="1:6" s="34" customFormat="1" ht="26.25" customHeight="1">
      <c r="A25" s="55"/>
      <c r="B25" s="66"/>
      <c r="C25" s="38"/>
      <c r="D25" s="38"/>
      <c r="E25" s="39"/>
      <c r="F25" s="53"/>
    </row>
    <row r="26" spans="1:6" s="34" customFormat="1" ht="18.75" customHeight="1">
      <c r="A26" s="55"/>
      <c r="B26" s="66"/>
      <c r="C26" s="38"/>
      <c r="D26" s="38"/>
      <c r="E26" s="39"/>
      <c r="F26" s="53"/>
    </row>
    <row r="27" spans="1:6" s="34" customFormat="1" ht="26.25" customHeight="1">
      <c r="A27" s="55"/>
      <c r="B27" s="66"/>
      <c r="C27" s="38"/>
      <c r="D27" s="38"/>
      <c r="E27" s="39"/>
      <c r="F27" s="53"/>
    </row>
    <row r="28" spans="1:6" s="34" customFormat="1" ht="18.75" customHeight="1">
      <c r="A28" s="55"/>
      <c r="B28" s="66"/>
      <c r="C28" s="38"/>
      <c r="D28" s="38"/>
      <c r="E28" s="39"/>
      <c r="F28" s="53"/>
    </row>
    <row r="29" spans="1:19" s="40" customFormat="1" ht="26.25" customHeight="1">
      <c r="A29" s="55"/>
      <c r="B29" s="66"/>
      <c r="C29" s="38"/>
      <c r="D29" s="38"/>
      <c r="E29" s="39"/>
      <c r="F29" s="53"/>
      <c r="G29" s="34"/>
      <c r="H29" s="34"/>
      <c r="I29" s="34"/>
      <c r="J29" s="34"/>
      <c r="K29" s="34"/>
      <c r="L29" s="34"/>
      <c r="M29" s="34"/>
      <c r="N29" s="34"/>
      <c r="O29" s="34"/>
      <c r="P29" s="34"/>
      <c r="Q29" s="34"/>
      <c r="R29" s="34"/>
      <c r="S29" s="34"/>
    </row>
    <row r="30" spans="1:6" s="41" customFormat="1" ht="25.5" customHeight="1">
      <c r="A30" s="55"/>
      <c r="B30" s="56"/>
      <c r="C30" s="57"/>
      <c r="D30" s="57"/>
      <c r="E30" s="58"/>
      <c r="F30" s="53"/>
    </row>
    <row r="31" spans="1:6" ht="22.5" thickBot="1">
      <c r="A31" s="67" t="s">
        <v>207</v>
      </c>
      <c r="B31" s="68">
        <f>SUM(B8:B30)</f>
        <v>1811709000</v>
      </c>
      <c r="C31" s="69"/>
      <c r="D31" s="69"/>
      <c r="E31" s="68">
        <f>SUM(E8:E30)</f>
        <v>80429819</v>
      </c>
      <c r="F31" s="63"/>
    </row>
  </sheetData>
  <sheetProtection/>
  <mergeCells count="9">
    <mergeCell ref="F8:F14"/>
    <mergeCell ref="A1:F1"/>
    <mergeCell ref="A2:F2"/>
    <mergeCell ref="A3:F3"/>
    <mergeCell ref="A5:A6"/>
    <mergeCell ref="C5:C6"/>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headerFooter alignWithMargins="0">
    <oddFooter>&amp;C 11</oddFooter>
  </headerFooter>
</worksheet>
</file>

<file path=xl/worksheets/sheet6.xml><?xml version="1.0" encoding="utf-8"?>
<worksheet xmlns="http://schemas.openxmlformats.org/spreadsheetml/2006/main" xmlns:r="http://schemas.openxmlformats.org/officeDocument/2006/relationships">
  <dimension ref="A1:S26"/>
  <sheetViews>
    <sheetView zoomScalePageLayoutView="0" workbookViewId="0" topLeftCell="A1">
      <selection activeCell="B25" sqref="B25"/>
    </sheetView>
  </sheetViews>
  <sheetFormatPr defaultColWidth="12.00390625" defaultRowHeight="16.5"/>
  <cols>
    <col min="1" max="1" width="17.625" style="42" customWidth="1"/>
    <col min="2" max="2" width="15.375" style="42" customWidth="1"/>
    <col min="3" max="3" width="9.50390625" style="42" customWidth="1"/>
    <col min="4" max="4" width="9.25390625" style="42" customWidth="1"/>
    <col min="5" max="5" width="11.875" style="42" customWidth="1"/>
    <col min="6" max="6" width="20.375" style="42" customWidth="1"/>
    <col min="7" max="16384" width="12.00390625" style="42" customWidth="1"/>
  </cols>
  <sheetData>
    <row r="1" spans="1:6" s="24" customFormat="1" ht="30.75" customHeight="1">
      <c r="A1" s="444" t="s">
        <v>180</v>
      </c>
      <c r="B1" s="444"/>
      <c r="C1" s="444"/>
      <c r="D1" s="444"/>
      <c r="E1" s="444"/>
      <c r="F1" s="444"/>
    </row>
    <row r="2" spans="1:6" s="24" customFormat="1" ht="30" customHeight="1">
      <c r="A2" s="420" t="s">
        <v>240</v>
      </c>
      <c r="B2" s="420"/>
      <c r="C2" s="420"/>
      <c r="D2" s="420"/>
      <c r="E2" s="420"/>
      <c r="F2" s="420"/>
    </row>
    <row r="3" spans="1:6" s="25" customFormat="1" ht="26.25" customHeight="1">
      <c r="A3" s="421" t="s">
        <v>217</v>
      </c>
      <c r="B3" s="421"/>
      <c r="C3" s="421"/>
      <c r="D3" s="421"/>
      <c r="E3" s="421"/>
      <c r="F3" s="421"/>
    </row>
    <row r="4" s="25" customFormat="1" ht="19.5" customHeight="1" thickBot="1">
      <c r="F4" s="26" t="s">
        <v>181</v>
      </c>
    </row>
    <row r="5" spans="1:6" s="25" customFormat="1" ht="29.25" customHeight="1">
      <c r="A5" s="450" t="s">
        <v>182</v>
      </c>
      <c r="B5" s="27" t="s">
        <v>183</v>
      </c>
      <c r="C5" s="447" t="s">
        <v>184</v>
      </c>
      <c r="D5" s="447" t="s">
        <v>185</v>
      </c>
      <c r="E5" s="447" t="s">
        <v>186</v>
      </c>
      <c r="F5" s="426" t="s">
        <v>187</v>
      </c>
    </row>
    <row r="6" spans="1:6" s="29" customFormat="1" ht="29.25" customHeight="1">
      <c r="A6" s="451"/>
      <c r="B6" s="28" t="s">
        <v>188</v>
      </c>
      <c r="C6" s="448"/>
      <c r="D6" s="448"/>
      <c r="E6" s="448"/>
      <c r="F6" s="449"/>
    </row>
    <row r="7" spans="1:6" s="34" customFormat="1" ht="18" customHeight="1">
      <c r="A7" s="48"/>
      <c r="B7" s="190"/>
      <c r="C7" s="173"/>
      <c r="D7" s="32"/>
      <c r="E7" s="192"/>
      <c r="F7" s="33"/>
    </row>
    <row r="8" spans="1:6" s="34" customFormat="1" ht="34.5" customHeight="1">
      <c r="A8" s="386" t="s">
        <v>189</v>
      </c>
      <c r="B8" s="190">
        <v>201301000</v>
      </c>
      <c r="C8" s="191">
        <v>0.0065</v>
      </c>
      <c r="D8" s="189" t="s">
        <v>190</v>
      </c>
      <c r="E8" s="192">
        <f>ROUND(B8*C8,0)</f>
        <v>1308457</v>
      </c>
      <c r="F8" s="53"/>
    </row>
    <row r="9" spans="1:6" s="34" customFormat="1" ht="34.5" customHeight="1">
      <c r="A9" s="388"/>
      <c r="B9" s="190"/>
      <c r="C9" s="191"/>
      <c r="D9" s="189"/>
      <c r="E9" s="192"/>
      <c r="F9" s="53"/>
    </row>
    <row r="10" spans="1:6" s="34" customFormat="1" ht="37.5" customHeight="1">
      <c r="A10" s="387"/>
      <c r="B10" s="190"/>
      <c r="C10" s="191"/>
      <c r="D10" s="189"/>
      <c r="E10" s="192"/>
      <c r="F10" s="54"/>
    </row>
    <row r="11" spans="1:6" s="34" customFormat="1" ht="47.25" customHeight="1">
      <c r="A11" s="387"/>
      <c r="B11" s="190"/>
      <c r="C11" s="191"/>
      <c r="D11" s="189"/>
      <c r="E11" s="192"/>
      <c r="F11" s="53"/>
    </row>
    <row r="12" spans="1:6" s="34" customFormat="1" ht="34.5" customHeight="1">
      <c r="A12" s="92"/>
      <c r="B12" s="49"/>
      <c r="C12" s="50"/>
      <c r="D12" s="51"/>
      <c r="E12" s="52"/>
      <c r="F12" s="119"/>
    </row>
    <row r="13" spans="1:6" s="34" customFormat="1" ht="26.25" customHeight="1">
      <c r="A13" s="92"/>
      <c r="B13" s="71"/>
      <c r="C13" s="71"/>
      <c r="D13" s="71"/>
      <c r="E13" s="71"/>
      <c r="F13" s="53"/>
    </row>
    <row r="14" spans="1:6" s="34" customFormat="1" ht="26.25" customHeight="1">
      <c r="A14" s="55"/>
      <c r="B14" s="56"/>
      <c r="C14" s="57"/>
      <c r="D14" s="38"/>
      <c r="E14" s="58"/>
      <c r="F14" s="53"/>
    </row>
    <row r="15" spans="1:6" s="34" customFormat="1" ht="26.25" customHeight="1">
      <c r="A15" s="55"/>
      <c r="B15" s="56"/>
      <c r="C15" s="57"/>
      <c r="D15" s="38"/>
      <c r="E15" s="58"/>
      <c r="F15" s="53"/>
    </row>
    <row r="16" spans="1:6" s="34" customFormat="1" ht="26.25" customHeight="1">
      <c r="A16" s="55"/>
      <c r="B16" s="56"/>
      <c r="C16" s="57"/>
      <c r="D16" s="38"/>
      <c r="E16" s="58"/>
      <c r="F16" s="53"/>
    </row>
    <row r="17" spans="1:6" s="34" customFormat="1" ht="26.25" customHeight="1">
      <c r="A17" s="55"/>
      <c r="B17" s="56"/>
      <c r="C17" s="57"/>
      <c r="D17" s="38"/>
      <c r="E17" s="58"/>
      <c r="F17" s="53"/>
    </row>
    <row r="18" spans="1:6" s="34" customFormat="1" ht="26.25" customHeight="1">
      <c r="A18" s="55"/>
      <c r="B18" s="56"/>
      <c r="C18" s="57"/>
      <c r="D18" s="38"/>
      <c r="E18" s="58"/>
      <c r="F18" s="53"/>
    </row>
    <row r="19" spans="1:6" s="34" customFormat="1" ht="26.25" customHeight="1">
      <c r="A19" s="55"/>
      <c r="B19" s="56"/>
      <c r="C19" s="57"/>
      <c r="D19" s="38"/>
      <c r="E19" s="58"/>
      <c r="F19" s="53"/>
    </row>
    <row r="20" spans="1:6" s="34" customFormat="1" ht="26.25" customHeight="1">
      <c r="A20" s="55"/>
      <c r="B20" s="56"/>
      <c r="C20" s="57"/>
      <c r="D20" s="38"/>
      <c r="E20" s="58"/>
      <c r="F20" s="53"/>
    </row>
    <row r="21" spans="1:6" s="34" customFormat="1" ht="26.25" customHeight="1">
      <c r="A21" s="55"/>
      <c r="B21" s="56"/>
      <c r="C21" s="57"/>
      <c r="D21" s="38"/>
      <c r="E21" s="58"/>
      <c r="F21" s="53"/>
    </row>
    <row r="22" spans="1:6" s="34" customFormat="1" ht="26.25" customHeight="1">
      <c r="A22" s="55"/>
      <c r="B22" s="56"/>
      <c r="C22" s="57"/>
      <c r="D22" s="38"/>
      <c r="E22" s="58"/>
      <c r="F22" s="53"/>
    </row>
    <row r="23" spans="1:6" s="34" customFormat="1" ht="26.25" customHeight="1">
      <c r="A23" s="55"/>
      <c r="B23" s="56"/>
      <c r="C23" s="57"/>
      <c r="D23" s="38"/>
      <c r="E23" s="58"/>
      <c r="F23" s="53"/>
    </row>
    <row r="24" spans="1:19" s="40" customFormat="1" ht="26.25" customHeight="1">
      <c r="A24" s="55"/>
      <c r="B24" s="56"/>
      <c r="C24" s="57"/>
      <c r="D24" s="38"/>
      <c r="E24" s="58"/>
      <c r="F24" s="53"/>
      <c r="G24" s="34"/>
      <c r="H24" s="34"/>
      <c r="I24" s="34"/>
      <c r="J24" s="34"/>
      <c r="K24" s="34"/>
      <c r="L24" s="34"/>
      <c r="M24" s="34"/>
      <c r="N24" s="34"/>
      <c r="O24" s="34"/>
      <c r="P24" s="34"/>
      <c r="Q24" s="34"/>
      <c r="R24" s="34"/>
      <c r="S24" s="34"/>
    </row>
    <row r="25" spans="1:6" s="41" customFormat="1" ht="32.25" customHeight="1" thickBot="1">
      <c r="A25" s="59" t="s">
        <v>191</v>
      </c>
      <c r="B25" s="60">
        <f>B8</f>
        <v>201301000</v>
      </c>
      <c r="C25" s="61"/>
      <c r="D25" s="62"/>
      <c r="E25" s="64">
        <f>E8</f>
        <v>1308457</v>
      </c>
      <c r="F25" s="63"/>
    </row>
    <row r="26" spans="1:6" s="41" customFormat="1" ht="32.25" customHeight="1">
      <c r="A26" s="203"/>
      <c r="B26" s="204"/>
      <c r="C26" s="205"/>
      <c r="D26" s="203"/>
      <c r="E26" s="206"/>
      <c r="F26" s="207"/>
    </row>
  </sheetData>
  <sheetProtection/>
  <mergeCells count="8">
    <mergeCell ref="A1:F1"/>
    <mergeCell ref="A2:F2"/>
    <mergeCell ref="A3:F3"/>
    <mergeCell ref="F5:F6"/>
    <mergeCell ref="A5:A6"/>
    <mergeCell ref="C5:C6"/>
    <mergeCell ref="D5:D6"/>
    <mergeCell ref="E5:E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&amp;C12</oddFooter>
  </headerFooter>
</worksheet>
</file>

<file path=xl/worksheets/sheet7.xml><?xml version="1.0" encoding="utf-8"?>
<worksheet xmlns="http://schemas.openxmlformats.org/spreadsheetml/2006/main" xmlns:r="http://schemas.openxmlformats.org/officeDocument/2006/relationships">
  <dimension ref="A1:C28"/>
  <sheetViews>
    <sheetView zoomScalePageLayoutView="0" workbookViewId="0" topLeftCell="A1">
      <selection activeCell="G29" sqref="G29"/>
    </sheetView>
  </sheetViews>
  <sheetFormatPr defaultColWidth="12.00390625" defaultRowHeight="16.5"/>
  <cols>
    <col min="1" max="1" width="29.875" style="42" customWidth="1"/>
    <col min="2" max="2" width="23.50390625" style="42" customWidth="1"/>
    <col min="3" max="3" width="29.875" style="42" customWidth="1"/>
    <col min="4" max="16384" width="12.00390625" style="42" customWidth="1"/>
  </cols>
  <sheetData>
    <row r="1" spans="1:3" s="24" customFormat="1" ht="30.75" customHeight="1">
      <c r="A1" s="418" t="s">
        <v>34</v>
      </c>
      <c r="B1" s="444"/>
      <c r="C1" s="444"/>
    </row>
    <row r="2" spans="1:3" s="24" customFormat="1" ht="30" customHeight="1">
      <c r="A2" s="420" t="s">
        <v>43</v>
      </c>
      <c r="B2" s="420"/>
      <c r="C2" s="420"/>
    </row>
    <row r="3" spans="1:3" s="25" customFormat="1" ht="26.25" customHeight="1">
      <c r="A3" s="471" t="s">
        <v>215</v>
      </c>
      <c r="B3" s="471"/>
      <c r="C3" s="471"/>
    </row>
    <row r="4" s="25" customFormat="1" ht="19.5" customHeight="1" thickBot="1">
      <c r="C4" s="26" t="s">
        <v>18</v>
      </c>
    </row>
    <row r="5" spans="1:3" s="25" customFormat="1" ht="29.25" customHeight="1">
      <c r="A5" s="450" t="s">
        <v>44</v>
      </c>
      <c r="B5" s="447" t="s">
        <v>45</v>
      </c>
      <c r="C5" s="426" t="s">
        <v>19</v>
      </c>
    </row>
    <row r="6" spans="1:3" s="29" customFormat="1" ht="29.25" customHeight="1">
      <c r="A6" s="472"/>
      <c r="B6" s="474"/>
      <c r="C6" s="473"/>
    </row>
    <row r="7" spans="1:3" s="34" customFormat="1" ht="13.5" customHeight="1">
      <c r="A7" s="30"/>
      <c r="B7" s="31"/>
      <c r="C7" s="33"/>
    </row>
    <row r="8" spans="1:3" s="44" customFormat="1" ht="26.25" customHeight="1">
      <c r="A8" s="35" t="s">
        <v>21</v>
      </c>
      <c r="B8" s="185">
        <v>657412</v>
      </c>
      <c r="C8" s="468" t="s">
        <v>0</v>
      </c>
    </row>
    <row r="9" spans="1:3" s="34" customFormat="1" ht="22.5" customHeight="1">
      <c r="A9" s="36"/>
      <c r="B9" s="186"/>
      <c r="C9" s="469"/>
    </row>
    <row r="10" spans="1:3" s="34" customFormat="1" ht="24.75" customHeight="1">
      <c r="A10" s="45"/>
      <c r="B10" s="70"/>
      <c r="C10" s="470"/>
    </row>
    <row r="11" spans="1:3" s="34" customFormat="1" ht="24.75" customHeight="1">
      <c r="A11" s="45"/>
      <c r="B11" s="70"/>
      <c r="C11" s="74"/>
    </row>
    <row r="12" spans="1:3" s="34" customFormat="1" ht="24.75" customHeight="1">
      <c r="A12" s="72"/>
      <c r="B12" s="113"/>
      <c r="C12" s="74"/>
    </row>
    <row r="13" spans="1:3" s="34" customFormat="1" ht="28.5" customHeight="1">
      <c r="A13" s="72"/>
      <c r="B13" s="113"/>
      <c r="C13" s="74"/>
    </row>
    <row r="14" spans="1:3" s="44" customFormat="1" ht="26.25" customHeight="1">
      <c r="A14" s="72"/>
      <c r="B14" s="73"/>
      <c r="C14" s="74"/>
    </row>
    <row r="15" spans="1:3" s="44" customFormat="1" ht="26.25" customHeight="1">
      <c r="A15" s="72"/>
      <c r="B15" s="73"/>
      <c r="C15" s="74"/>
    </row>
    <row r="16" spans="1:3" s="34" customFormat="1" ht="28.5" customHeight="1">
      <c r="A16" s="35"/>
      <c r="B16" s="78"/>
      <c r="C16" s="46"/>
    </row>
    <row r="17" spans="1:3" s="44" customFormat="1" ht="26.25" customHeight="1">
      <c r="A17" s="72"/>
      <c r="B17" s="70"/>
      <c r="C17" s="75"/>
    </row>
    <row r="18" spans="1:3" s="44" customFormat="1" ht="26.25" customHeight="1">
      <c r="A18" s="76"/>
      <c r="B18" s="73"/>
      <c r="C18" s="74"/>
    </row>
    <row r="19" spans="1:3" s="34" customFormat="1" ht="26.25" customHeight="1">
      <c r="A19" s="77"/>
      <c r="B19" s="78"/>
      <c r="C19" s="79"/>
    </row>
    <row r="20" spans="1:3" s="34" customFormat="1" ht="26.25" customHeight="1">
      <c r="A20" s="72"/>
      <c r="B20" s="70"/>
      <c r="C20" s="79"/>
    </row>
    <row r="21" spans="1:3" s="34" customFormat="1" ht="26.25" customHeight="1">
      <c r="A21" s="72"/>
      <c r="B21" s="70"/>
      <c r="C21" s="79"/>
    </row>
    <row r="22" spans="1:3" s="34" customFormat="1" ht="26.25" customHeight="1">
      <c r="A22" s="80"/>
      <c r="B22" s="43"/>
      <c r="C22" s="46"/>
    </row>
    <row r="23" spans="1:3" s="34" customFormat="1" ht="26.25" customHeight="1">
      <c r="A23" s="81"/>
      <c r="B23" s="43"/>
      <c r="C23" s="46"/>
    </row>
    <row r="24" spans="1:3" s="34" customFormat="1" ht="18" customHeight="1">
      <c r="A24" s="81"/>
      <c r="B24" s="43"/>
      <c r="C24" s="46"/>
    </row>
    <row r="25" spans="1:3" s="34" customFormat="1" ht="26.25" customHeight="1">
      <c r="A25" s="82"/>
      <c r="B25" s="43"/>
      <c r="C25" s="46"/>
    </row>
    <row r="26" spans="1:3" s="34" customFormat="1" ht="26.25" customHeight="1">
      <c r="A26" s="83"/>
      <c r="B26" s="43"/>
      <c r="C26" s="46"/>
    </row>
    <row r="27" spans="1:3" s="34" customFormat="1" ht="27" customHeight="1">
      <c r="A27" s="72"/>
      <c r="B27" s="43"/>
      <c r="C27" s="46"/>
    </row>
    <row r="28" spans="1:3" s="47" customFormat="1" ht="28.5" customHeight="1" thickBot="1">
      <c r="A28" s="114" t="s">
        <v>22</v>
      </c>
      <c r="B28" s="176">
        <f>SUM(B8:B27)</f>
        <v>657412</v>
      </c>
      <c r="C28" s="87"/>
    </row>
  </sheetData>
  <sheetProtection/>
  <mergeCells count="7">
    <mergeCell ref="C8:C10"/>
    <mergeCell ref="A1:C1"/>
    <mergeCell ref="A2:C2"/>
    <mergeCell ref="A3:C3"/>
    <mergeCell ref="A5:A6"/>
    <mergeCell ref="C5:C6"/>
    <mergeCell ref="B5:B6"/>
  </mergeCells>
  <printOptions/>
  <pageMargins left="0.7480314960629921" right="0.7480314960629921" top="0.984251968503937" bottom="0.984251968503937" header="0.5118110236220472" footer="0.5905511811023623"/>
  <pageSetup horizontalDpi="600" verticalDpi="600" orientation="portrait" paperSize="9" r:id="rId1"/>
  <headerFooter alignWithMargins="0">
    <oddFooter>&amp;C13</oddFooter>
  </headerFooter>
</worksheet>
</file>

<file path=xl/worksheets/sheet8.xml><?xml version="1.0" encoding="utf-8"?>
<worksheet xmlns="http://schemas.openxmlformats.org/spreadsheetml/2006/main" xmlns:r="http://schemas.openxmlformats.org/officeDocument/2006/relationships">
  <dimension ref="A1:E18"/>
  <sheetViews>
    <sheetView zoomScalePageLayoutView="0" workbookViewId="0" topLeftCell="A1">
      <selection activeCell="D10" sqref="D10"/>
    </sheetView>
  </sheetViews>
  <sheetFormatPr defaultColWidth="12.00390625" defaultRowHeight="16.5"/>
  <cols>
    <col min="1" max="1" width="14.50390625" style="42" customWidth="1"/>
    <col min="2" max="2" width="26.00390625" style="42" customWidth="1"/>
    <col min="3" max="4" width="15.625" style="42" customWidth="1"/>
    <col min="5" max="5" width="18.625" style="42" customWidth="1"/>
    <col min="6" max="16384" width="12.00390625" style="42" customWidth="1"/>
  </cols>
  <sheetData>
    <row r="1" spans="1:5" s="24" customFormat="1" ht="30.75" customHeight="1">
      <c r="A1" s="418" t="s">
        <v>33</v>
      </c>
      <c r="B1" s="444"/>
      <c r="C1" s="444"/>
      <c r="D1" s="444"/>
      <c r="E1" s="444"/>
    </row>
    <row r="2" spans="1:5" s="24" customFormat="1" ht="30" customHeight="1">
      <c r="A2" s="420" t="s">
        <v>236</v>
      </c>
      <c r="B2" s="420"/>
      <c r="C2" s="420"/>
      <c r="D2" s="420"/>
      <c r="E2" s="420"/>
    </row>
    <row r="3" spans="1:5" s="25" customFormat="1" ht="26.25" customHeight="1">
      <c r="A3" s="421" t="s">
        <v>227</v>
      </c>
      <c r="B3" s="421"/>
      <c r="C3" s="421"/>
      <c r="D3" s="421"/>
      <c r="E3" s="421"/>
    </row>
    <row r="4" s="25" customFormat="1" ht="19.5" customHeight="1" thickBot="1">
      <c r="E4" s="25" t="s">
        <v>35</v>
      </c>
    </row>
    <row r="5" spans="1:5" s="25" customFormat="1" ht="29.25" customHeight="1">
      <c r="A5" s="445" t="s">
        <v>81</v>
      </c>
      <c r="B5" s="475" t="s">
        <v>82</v>
      </c>
      <c r="C5" s="447" t="s">
        <v>83</v>
      </c>
      <c r="D5" s="447" t="s">
        <v>84</v>
      </c>
      <c r="E5" s="426" t="s">
        <v>7</v>
      </c>
    </row>
    <row r="6" spans="1:5" s="29" customFormat="1" ht="29.25" customHeight="1">
      <c r="A6" s="477"/>
      <c r="B6" s="476"/>
      <c r="C6" s="474"/>
      <c r="D6" s="474"/>
      <c r="E6" s="449"/>
    </row>
    <row r="7" spans="1:5" s="34" customFormat="1" ht="58.5" customHeight="1" hidden="1">
      <c r="A7" s="169">
        <f>SUM(A9:A10)</f>
        <v>30576789</v>
      </c>
      <c r="B7" s="137" t="s">
        <v>95</v>
      </c>
      <c r="C7" s="175">
        <f>SUM(C9:C10)</f>
        <v>82958</v>
      </c>
      <c r="D7" s="175">
        <f>SUM(D9:D10)</f>
        <v>47167</v>
      </c>
      <c r="E7" s="158"/>
    </row>
    <row r="8" spans="1:5" s="34" customFormat="1" ht="58.5" customHeight="1">
      <c r="A8" s="403">
        <v>53981</v>
      </c>
      <c r="B8" s="137" t="s">
        <v>238</v>
      </c>
      <c r="C8" s="146">
        <v>113963</v>
      </c>
      <c r="D8" s="146">
        <v>112303</v>
      </c>
      <c r="E8" s="270" t="s">
        <v>257</v>
      </c>
    </row>
    <row r="9" spans="1:5" s="34" customFormat="1" ht="58.5" customHeight="1">
      <c r="A9" s="112">
        <v>30526230</v>
      </c>
      <c r="B9" s="404" t="s">
        <v>255</v>
      </c>
      <c r="C9" s="213">
        <v>0</v>
      </c>
      <c r="D9" s="213">
        <v>0</v>
      </c>
      <c r="E9" s="269"/>
    </row>
    <row r="10" spans="1:5" s="34" customFormat="1" ht="58.5" customHeight="1">
      <c r="A10" s="112">
        <v>50559</v>
      </c>
      <c r="B10" s="404" t="s">
        <v>242</v>
      </c>
      <c r="C10" s="405">
        <v>82958</v>
      </c>
      <c r="D10" s="405">
        <v>47167</v>
      </c>
      <c r="E10" s="270" t="s">
        <v>304</v>
      </c>
    </row>
    <row r="11" spans="1:5" s="34" customFormat="1" ht="78" customHeight="1">
      <c r="A11" s="92"/>
      <c r="B11" s="71"/>
      <c r="C11" s="71"/>
      <c r="D11" s="71"/>
      <c r="E11" s="103"/>
    </row>
    <row r="12" spans="1:5" s="34" customFormat="1" ht="58.5" customHeight="1">
      <c r="A12" s="112"/>
      <c r="B12" s="137"/>
      <c r="C12" s="146"/>
      <c r="D12" s="268"/>
      <c r="E12" s="122"/>
    </row>
    <row r="13" spans="1:5" s="34" customFormat="1" ht="58.5" customHeight="1">
      <c r="A13" s="112"/>
      <c r="B13" s="137"/>
      <c r="C13" s="146"/>
      <c r="D13" s="268"/>
      <c r="E13" s="122"/>
    </row>
    <row r="14" spans="1:5" s="34" customFormat="1" ht="58.5" customHeight="1">
      <c r="A14" s="112"/>
      <c r="B14" s="137"/>
      <c r="C14" s="146"/>
      <c r="D14" s="146"/>
      <c r="E14" s="122"/>
    </row>
    <row r="15" spans="1:5" s="34" customFormat="1" ht="58.5" customHeight="1">
      <c r="A15" s="112"/>
      <c r="B15" s="137"/>
      <c r="C15" s="146"/>
      <c r="D15" s="146"/>
      <c r="E15" s="122"/>
    </row>
    <row r="16" spans="1:5" s="34" customFormat="1" ht="38.25" customHeight="1">
      <c r="A16" s="112"/>
      <c r="B16" s="137"/>
      <c r="C16" s="146"/>
      <c r="D16" s="146"/>
      <c r="E16" s="122"/>
    </row>
    <row r="17" spans="1:5" s="34" customFormat="1" ht="33.75" customHeight="1">
      <c r="A17" s="112"/>
      <c r="B17" s="137"/>
      <c r="C17" s="146"/>
      <c r="D17" s="146"/>
      <c r="E17" s="122"/>
    </row>
    <row r="18" spans="1:5" s="34" customFormat="1" ht="28.5" customHeight="1" thickBot="1">
      <c r="A18" s="170">
        <f>A8+A9+A10-1</f>
        <v>30630769</v>
      </c>
      <c r="B18" s="163" t="s">
        <v>85</v>
      </c>
      <c r="C18" s="171">
        <f>C8+C9+C10</f>
        <v>196921</v>
      </c>
      <c r="D18" s="171">
        <f>D8+D10</f>
        <v>159470</v>
      </c>
      <c r="E18" s="159"/>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sheetData>
  <sheetProtection/>
  <mergeCells count="8">
    <mergeCell ref="D5:D6"/>
    <mergeCell ref="A1:E1"/>
    <mergeCell ref="A2:E2"/>
    <mergeCell ref="A3:E3"/>
    <mergeCell ref="B5:B6"/>
    <mergeCell ref="E5:E6"/>
    <mergeCell ref="A5:A6"/>
    <mergeCell ref="C5:C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&amp;C14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E80"/>
  <sheetViews>
    <sheetView zoomScalePageLayoutView="0" workbookViewId="0" topLeftCell="A1">
      <pane ySplit="6" topLeftCell="A7" activePane="bottomLeft" state="frozen"/>
      <selection pane="topLeft" activeCell="A1" sqref="A1"/>
      <selection pane="bottomLeft" activeCell="C29" sqref="C29"/>
    </sheetView>
  </sheetViews>
  <sheetFormatPr defaultColWidth="12.00390625" defaultRowHeight="16.5"/>
  <cols>
    <col min="1" max="1" width="16.875" style="288" customWidth="1"/>
    <col min="2" max="2" width="37.875" style="288" customWidth="1"/>
    <col min="3" max="3" width="18.75390625" style="301" customWidth="1"/>
    <col min="4" max="4" width="18.50390625" style="301" customWidth="1"/>
    <col min="5" max="5" width="15.875" style="301" customWidth="1"/>
    <col min="6" max="6" width="16.875" style="301" hidden="1" customWidth="1"/>
    <col min="7" max="7" width="32.875" style="301" hidden="1" customWidth="1"/>
    <col min="8" max="10" width="16.875" style="301" hidden="1" customWidth="1"/>
    <col min="11" max="11" width="5.25390625" style="301" customWidth="1"/>
    <col min="12" max="16384" width="12.00390625" style="301" customWidth="1"/>
  </cols>
  <sheetData>
    <row r="1" spans="1:10" s="240" customFormat="1" ht="30.75" customHeight="1">
      <c r="A1" s="435" t="s">
        <v>34</v>
      </c>
      <c r="B1" s="436"/>
      <c r="C1" s="436"/>
      <c r="D1" s="436"/>
      <c r="E1" s="436"/>
      <c r="F1" s="435" t="s">
        <v>34</v>
      </c>
      <c r="G1" s="441"/>
      <c r="H1" s="441"/>
      <c r="I1" s="441"/>
      <c r="J1" s="441"/>
    </row>
    <row r="2" spans="1:10" s="240" customFormat="1" ht="30" customHeight="1">
      <c r="A2" s="437" t="s">
        <v>39</v>
      </c>
      <c r="B2" s="437"/>
      <c r="C2" s="437"/>
      <c r="D2" s="437"/>
      <c r="E2" s="437"/>
      <c r="F2" s="437" t="s">
        <v>39</v>
      </c>
      <c r="G2" s="437"/>
      <c r="H2" s="437"/>
      <c r="I2" s="437"/>
      <c r="J2" s="437"/>
    </row>
    <row r="3" spans="1:10" s="95" customFormat="1" ht="26.25" customHeight="1">
      <c r="A3" s="438" t="s">
        <v>219</v>
      </c>
      <c r="B3" s="438"/>
      <c r="C3" s="438"/>
      <c r="D3" s="438"/>
      <c r="E3" s="438"/>
      <c r="F3" s="438" t="s">
        <v>46</v>
      </c>
      <c r="G3" s="438"/>
      <c r="H3" s="438"/>
      <c r="I3" s="438"/>
      <c r="J3" s="438"/>
    </row>
    <row r="4" spans="1:10" s="95" customFormat="1" ht="19.5" customHeight="1" thickBot="1">
      <c r="A4" s="281"/>
      <c r="B4" s="281"/>
      <c r="E4" s="241" t="s">
        <v>1</v>
      </c>
      <c r="J4" s="241" t="s">
        <v>1</v>
      </c>
    </row>
    <row r="5" spans="1:10" ht="20.25">
      <c r="A5" s="282" t="s">
        <v>222</v>
      </c>
      <c r="B5" s="428" t="s">
        <v>2</v>
      </c>
      <c r="C5" s="299" t="s">
        <v>220</v>
      </c>
      <c r="D5" s="300" t="s">
        <v>221</v>
      </c>
      <c r="E5" s="478" t="s">
        <v>89</v>
      </c>
      <c r="F5" s="282" t="s">
        <v>86</v>
      </c>
      <c r="G5" s="480" t="s">
        <v>2</v>
      </c>
      <c r="H5" s="299" t="s">
        <v>87</v>
      </c>
      <c r="I5" s="300" t="s">
        <v>88</v>
      </c>
      <c r="J5" s="478" t="s">
        <v>89</v>
      </c>
    </row>
    <row r="6" spans="1:10" ht="20.25">
      <c r="A6" s="278" t="s">
        <v>90</v>
      </c>
      <c r="B6" s="429"/>
      <c r="C6" s="302" t="s">
        <v>23</v>
      </c>
      <c r="D6" s="303" t="s">
        <v>91</v>
      </c>
      <c r="E6" s="479"/>
      <c r="F6" s="278" t="s">
        <v>90</v>
      </c>
      <c r="G6" s="481"/>
      <c r="H6" s="302" t="s">
        <v>23</v>
      </c>
      <c r="I6" s="303" t="s">
        <v>91</v>
      </c>
      <c r="J6" s="479"/>
    </row>
    <row r="7" spans="1:10" ht="6" customHeight="1">
      <c r="A7" s="283"/>
      <c r="B7" s="306"/>
      <c r="C7" s="305"/>
      <c r="D7" s="306"/>
      <c r="E7" s="307"/>
      <c r="F7" s="308"/>
      <c r="G7" s="309"/>
      <c r="H7" s="309"/>
      <c r="I7" s="309"/>
      <c r="J7" s="310"/>
    </row>
    <row r="8" spans="1:31" ht="27" customHeight="1">
      <c r="A8" s="284">
        <f>A9+A35+A44+A47-1</f>
        <v>1762245740</v>
      </c>
      <c r="B8" s="311" t="s">
        <v>20</v>
      </c>
      <c r="C8" s="369">
        <f>C9+C35+C44+C47</f>
        <v>2242721923</v>
      </c>
      <c r="D8" s="368">
        <f>D9+D35+D44+D47</f>
        <v>1997463431</v>
      </c>
      <c r="E8" s="290">
        <f aca="true" t="shared" si="0" ref="E8:E14">C8-D8</f>
        <v>245258492</v>
      </c>
      <c r="F8" s="165">
        <f>F9</f>
        <v>17325</v>
      </c>
      <c r="G8" s="312" t="s">
        <v>41</v>
      </c>
      <c r="H8" s="167"/>
      <c r="I8" s="167"/>
      <c r="J8" s="313"/>
      <c r="K8" s="314"/>
      <c r="L8" s="314"/>
      <c r="M8" s="314"/>
      <c r="N8" s="314"/>
      <c r="O8" s="314"/>
      <c r="P8" s="314"/>
      <c r="Q8" s="314"/>
      <c r="R8" s="314"/>
      <c r="S8" s="314"/>
      <c r="T8" s="314"/>
      <c r="U8" s="314"/>
      <c r="V8" s="314"/>
      <c r="W8" s="314"/>
      <c r="X8" s="314"/>
      <c r="Y8" s="314"/>
      <c r="Z8" s="314"/>
      <c r="AA8" s="314"/>
      <c r="AB8" s="314"/>
      <c r="AC8" s="314"/>
      <c r="AD8" s="314"/>
      <c r="AE8" s="314"/>
    </row>
    <row r="9" spans="1:31" s="317" customFormat="1" ht="21" customHeight="1">
      <c r="A9" s="284">
        <f>A10+A12+A28+A33</f>
        <v>1543501707</v>
      </c>
      <c r="B9" s="291" t="s">
        <v>48</v>
      </c>
      <c r="C9" s="369">
        <f>C10+C12+C28+C33</f>
        <v>2044647247</v>
      </c>
      <c r="D9" s="368">
        <f>D10+D12+D28+D33</f>
        <v>1821549140</v>
      </c>
      <c r="E9" s="290">
        <f t="shared" si="0"/>
        <v>223098107</v>
      </c>
      <c r="F9" s="165">
        <f>SUM(F11:F11)</f>
        <v>17325</v>
      </c>
      <c r="G9" s="316" t="s">
        <v>119</v>
      </c>
      <c r="H9" s="166"/>
      <c r="I9" s="167"/>
      <c r="J9" s="313"/>
      <c r="K9" s="314"/>
      <c r="L9" s="314"/>
      <c r="M9" s="314"/>
      <c r="N9" s="314"/>
      <c r="O9" s="314"/>
      <c r="P9" s="314"/>
      <c r="Q9" s="314"/>
      <c r="R9" s="314"/>
      <c r="S9" s="314"/>
      <c r="T9" s="314"/>
      <c r="U9" s="314"/>
      <c r="V9" s="314"/>
      <c r="W9" s="314"/>
      <c r="X9" s="314"/>
      <c r="Y9" s="314"/>
      <c r="Z9" s="314"/>
      <c r="AA9" s="314"/>
      <c r="AB9" s="314"/>
      <c r="AC9" s="314"/>
      <c r="AD9" s="314"/>
      <c r="AE9" s="314"/>
    </row>
    <row r="10" spans="1:31" s="317" customFormat="1" ht="17.25" customHeight="1">
      <c r="A10" s="284">
        <f>A11</f>
        <v>182826288</v>
      </c>
      <c r="B10" s="397" t="s">
        <v>261</v>
      </c>
      <c r="C10" s="369">
        <f>C11</f>
        <v>115073921</v>
      </c>
      <c r="D10" s="369">
        <f>D11</f>
        <v>102348405</v>
      </c>
      <c r="E10" s="290">
        <f t="shared" si="0"/>
        <v>12725516</v>
      </c>
      <c r="F10" s="165"/>
      <c r="G10" s="316"/>
      <c r="H10" s="166"/>
      <c r="I10" s="167"/>
      <c r="J10" s="313"/>
      <c r="K10" s="314"/>
      <c r="L10" s="314"/>
      <c r="M10" s="314"/>
      <c r="N10" s="314"/>
      <c r="O10" s="314"/>
      <c r="P10" s="314"/>
      <c r="Q10" s="314"/>
      <c r="R10" s="314"/>
      <c r="S10" s="314"/>
      <c r="T10" s="314"/>
      <c r="U10" s="314"/>
      <c r="V10" s="314"/>
      <c r="W10" s="314"/>
      <c r="X10" s="314"/>
      <c r="Y10" s="314"/>
      <c r="Z10" s="314"/>
      <c r="AA10" s="314"/>
      <c r="AB10" s="314"/>
      <c r="AC10" s="314"/>
      <c r="AD10" s="314"/>
      <c r="AE10" s="314"/>
    </row>
    <row r="11" spans="1:31" ht="18" customHeight="1">
      <c r="A11" s="177">
        <v>182826288</v>
      </c>
      <c r="B11" s="187" t="s">
        <v>49</v>
      </c>
      <c r="C11" s="166">
        <v>115073921</v>
      </c>
      <c r="D11" s="166">
        <v>102348405</v>
      </c>
      <c r="E11" s="289">
        <f t="shared" si="0"/>
        <v>12725516</v>
      </c>
      <c r="F11" s="177">
        <v>17325</v>
      </c>
      <c r="G11" s="318" t="s">
        <v>120</v>
      </c>
      <c r="H11" s="166"/>
      <c r="I11" s="166"/>
      <c r="J11" s="319"/>
      <c r="K11" s="314"/>
      <c r="L11" s="314"/>
      <c r="M11" s="314"/>
      <c r="N11" s="314"/>
      <c r="O11" s="314"/>
      <c r="P11" s="314"/>
      <c r="Q11" s="314"/>
      <c r="R11" s="314"/>
      <c r="S11" s="314"/>
      <c r="T11" s="314"/>
      <c r="U11" s="314"/>
      <c r="V11" s="314"/>
      <c r="W11" s="314"/>
      <c r="X11" s="314"/>
      <c r="Y11" s="314"/>
      <c r="Z11" s="314"/>
      <c r="AA11" s="314"/>
      <c r="AB11" s="314"/>
      <c r="AC11" s="314"/>
      <c r="AD11" s="314"/>
      <c r="AE11" s="314"/>
    </row>
    <row r="12" spans="1:31" ht="22.5" customHeight="1">
      <c r="A12" s="165">
        <f>A13+A21+A24+A25+1</f>
        <v>1317667088</v>
      </c>
      <c r="B12" s="398" t="s">
        <v>262</v>
      </c>
      <c r="C12" s="167">
        <f>C13+C21+C24+C25</f>
        <v>1884137595</v>
      </c>
      <c r="D12" s="167">
        <f>D13+D21+D24+D25</f>
        <v>1676302058</v>
      </c>
      <c r="E12" s="290">
        <f t="shared" si="0"/>
        <v>207835537</v>
      </c>
      <c r="F12" s="177"/>
      <c r="G12" s="318"/>
      <c r="H12" s="166"/>
      <c r="I12" s="166"/>
      <c r="J12" s="319"/>
      <c r="K12" s="314"/>
      <c r="L12" s="314"/>
      <c r="M12" s="314"/>
      <c r="N12" s="314"/>
      <c r="O12" s="314"/>
      <c r="P12" s="314"/>
      <c r="Q12" s="314"/>
      <c r="R12" s="314"/>
      <c r="S12" s="314"/>
      <c r="T12" s="314"/>
      <c r="U12" s="314"/>
      <c r="V12" s="314"/>
      <c r="W12" s="314"/>
      <c r="X12" s="314"/>
      <c r="Y12" s="314"/>
      <c r="Z12" s="314"/>
      <c r="AA12" s="314"/>
      <c r="AB12" s="314"/>
      <c r="AC12" s="314"/>
      <c r="AD12" s="314"/>
      <c r="AE12" s="314"/>
    </row>
    <row r="13" spans="1:31" ht="20.25">
      <c r="A13" s="177">
        <f>SUM(A14:A20)-1</f>
        <v>130343286</v>
      </c>
      <c r="B13" s="187" t="s">
        <v>263</v>
      </c>
      <c r="C13" s="166">
        <f>SUM(C14:C17)</f>
        <v>177740087</v>
      </c>
      <c r="D13" s="166">
        <f>SUM(D14:D17)</f>
        <v>157265100</v>
      </c>
      <c r="E13" s="289">
        <f t="shared" si="0"/>
        <v>20474987</v>
      </c>
      <c r="F13" s="165" t="e">
        <f>#REF!+F19</f>
        <v>#REF!</v>
      </c>
      <c r="G13" s="312" t="s">
        <v>122</v>
      </c>
      <c r="H13" s="167" t="e">
        <f>#REF!+H19</f>
        <v>#REF!</v>
      </c>
      <c r="I13" s="167" t="e">
        <f>#REF!+I19</f>
        <v>#REF!</v>
      </c>
      <c r="J13" s="313" t="e">
        <f>H13-I13</f>
        <v>#REF!</v>
      </c>
      <c r="K13" s="314"/>
      <c r="L13" s="314"/>
      <c r="M13" s="314"/>
      <c r="N13" s="314"/>
      <c r="O13" s="314"/>
      <c r="P13" s="314"/>
      <c r="Q13" s="314"/>
      <c r="R13" s="314"/>
      <c r="S13" s="314"/>
      <c r="T13" s="314"/>
      <c r="U13" s="314"/>
      <c r="V13" s="314"/>
      <c r="W13" s="314"/>
      <c r="X13" s="314"/>
      <c r="Y13" s="314"/>
      <c r="Z13" s="314"/>
      <c r="AA13" s="314"/>
      <c r="AB13" s="314"/>
      <c r="AC13" s="314"/>
      <c r="AD13" s="314"/>
      <c r="AE13" s="314"/>
    </row>
    <row r="14" spans="1:31" ht="18.75" customHeight="1" hidden="1">
      <c r="A14" s="177">
        <f>61157077+996725</f>
        <v>62153802</v>
      </c>
      <c r="B14" s="199" t="s">
        <v>152</v>
      </c>
      <c r="C14" s="166">
        <v>78976093</v>
      </c>
      <c r="D14" s="166">
        <v>71803420</v>
      </c>
      <c r="E14" s="289">
        <f t="shared" si="0"/>
        <v>7172673</v>
      </c>
      <c r="F14" s="165"/>
      <c r="G14" s="312"/>
      <c r="H14" s="167"/>
      <c r="I14" s="167"/>
      <c r="J14" s="313"/>
      <c r="K14" s="314"/>
      <c r="L14" s="314"/>
      <c r="M14" s="314"/>
      <c r="N14" s="314"/>
      <c r="O14" s="314"/>
      <c r="P14" s="314"/>
      <c r="Q14" s="314"/>
      <c r="R14" s="314"/>
      <c r="S14" s="314"/>
      <c r="T14" s="314"/>
      <c r="U14" s="314"/>
      <c r="V14" s="314"/>
      <c r="W14" s="314"/>
      <c r="X14" s="314"/>
      <c r="Y14" s="314"/>
      <c r="Z14" s="314"/>
      <c r="AA14" s="314"/>
      <c r="AB14" s="314"/>
      <c r="AC14" s="314"/>
      <c r="AD14" s="314"/>
      <c r="AE14" s="314"/>
    </row>
    <row r="15" spans="1:31" ht="18.75" customHeight="1" hidden="1">
      <c r="A15" s="177">
        <f>140000+154</f>
        <v>140154</v>
      </c>
      <c r="B15" s="187" t="s">
        <v>52</v>
      </c>
      <c r="C15" s="166">
        <v>921388</v>
      </c>
      <c r="D15" s="166"/>
      <c r="E15" s="289"/>
      <c r="F15" s="177">
        <v>607064832</v>
      </c>
      <c r="G15" s="318" t="s">
        <v>124</v>
      </c>
      <c r="H15" s="166">
        <v>841452868</v>
      </c>
      <c r="I15" s="166">
        <v>717933088</v>
      </c>
      <c r="J15" s="319">
        <f>H15-I15</f>
        <v>123519780</v>
      </c>
      <c r="K15" s="314"/>
      <c r="L15" s="314"/>
      <c r="M15" s="314"/>
      <c r="N15" s="314"/>
      <c r="O15" s="314"/>
      <c r="P15" s="314"/>
      <c r="Q15" s="314"/>
      <c r="R15" s="314"/>
      <c r="S15" s="314"/>
      <c r="T15" s="314"/>
      <c r="U15" s="314"/>
      <c r="V15" s="314"/>
      <c r="W15" s="314"/>
      <c r="X15" s="314"/>
      <c r="Y15" s="314"/>
      <c r="Z15" s="314"/>
      <c r="AA15" s="314"/>
      <c r="AB15" s="314"/>
      <c r="AC15" s="314"/>
      <c r="AD15" s="314"/>
      <c r="AE15" s="314"/>
    </row>
    <row r="16" spans="1:31" ht="18.75" customHeight="1" hidden="1">
      <c r="A16" s="177">
        <f>7248638+243929-1</f>
        <v>7492566</v>
      </c>
      <c r="B16" s="187" t="s">
        <v>153</v>
      </c>
      <c r="C16" s="166"/>
      <c r="D16" s="166"/>
      <c r="E16" s="289"/>
      <c r="F16" s="177"/>
      <c r="G16" s="318"/>
      <c r="H16" s="166"/>
      <c r="I16" s="166"/>
      <c r="J16" s="319"/>
      <c r="K16" s="314"/>
      <c r="L16" s="314"/>
      <c r="M16" s="314"/>
      <c r="N16" s="314"/>
      <c r="O16" s="314"/>
      <c r="P16" s="314"/>
      <c r="Q16" s="314"/>
      <c r="R16" s="314"/>
      <c r="S16" s="314"/>
      <c r="T16" s="314"/>
      <c r="U16" s="314"/>
      <c r="V16" s="314"/>
      <c r="W16" s="314"/>
      <c r="X16" s="314"/>
      <c r="Y16" s="314"/>
      <c r="Z16" s="314"/>
      <c r="AA16" s="314"/>
      <c r="AB16" s="314"/>
      <c r="AC16" s="314"/>
      <c r="AD16" s="314"/>
      <c r="AE16" s="314"/>
    </row>
    <row r="17" spans="1:31" ht="18.75" customHeight="1" hidden="1">
      <c r="A17" s="177">
        <f>57417293+1715674</f>
        <v>59132967</v>
      </c>
      <c r="B17" s="187" t="s">
        <v>93</v>
      </c>
      <c r="C17" s="166">
        <v>97842606</v>
      </c>
      <c r="D17" s="166">
        <v>85461680</v>
      </c>
      <c r="E17" s="289">
        <f>C17-D17</f>
        <v>12380926</v>
      </c>
      <c r="F17" s="177">
        <v>40518312</v>
      </c>
      <c r="G17" s="318" t="s">
        <v>125</v>
      </c>
      <c r="H17" s="166">
        <v>108418048</v>
      </c>
      <c r="I17" s="166">
        <v>72229779</v>
      </c>
      <c r="J17" s="319">
        <f>H17-I17</f>
        <v>36188269</v>
      </c>
      <c r="K17" s="314"/>
      <c r="L17" s="314"/>
      <c r="M17" s="314"/>
      <c r="N17" s="314"/>
      <c r="O17" s="314"/>
      <c r="P17" s="314"/>
      <c r="Q17" s="314"/>
      <c r="R17" s="314"/>
      <c r="S17" s="314"/>
      <c r="T17" s="314"/>
      <c r="U17" s="314"/>
      <c r="V17" s="314"/>
      <c r="W17" s="314"/>
      <c r="X17" s="314"/>
      <c r="Y17" s="314"/>
      <c r="Z17" s="314"/>
      <c r="AA17" s="314"/>
      <c r="AB17" s="314"/>
      <c r="AC17" s="314"/>
      <c r="AD17" s="314"/>
      <c r="AE17" s="314"/>
    </row>
    <row r="18" spans="1:31" ht="17.25" customHeight="1" hidden="1">
      <c r="A18" s="177">
        <v>-949322</v>
      </c>
      <c r="B18" s="187" t="s">
        <v>47</v>
      </c>
      <c r="C18" s="375"/>
      <c r="D18" s="166"/>
      <c r="E18" s="289"/>
      <c r="F18" s="177"/>
      <c r="G18" s="318"/>
      <c r="H18" s="166"/>
      <c r="I18" s="166"/>
      <c r="J18" s="319"/>
      <c r="K18" s="314"/>
      <c r="L18" s="314"/>
      <c r="M18" s="314"/>
      <c r="N18" s="314"/>
      <c r="O18" s="314"/>
      <c r="P18" s="314"/>
      <c r="Q18" s="314"/>
      <c r="R18" s="314"/>
      <c r="S18" s="314"/>
      <c r="T18" s="314"/>
      <c r="U18" s="314"/>
      <c r="V18" s="314"/>
      <c r="W18" s="314"/>
      <c r="X18" s="314"/>
      <c r="Y18" s="314"/>
      <c r="Z18" s="314"/>
      <c r="AA18" s="314"/>
      <c r="AB18" s="314"/>
      <c r="AC18" s="314"/>
      <c r="AD18" s="314"/>
      <c r="AE18" s="314"/>
    </row>
    <row r="19" spans="1:31" ht="17.25" customHeight="1" hidden="1">
      <c r="A19" s="271">
        <f>1800000+57000</f>
        <v>1857000</v>
      </c>
      <c r="B19" s="187" t="s">
        <v>230</v>
      </c>
      <c r="C19" s="166"/>
      <c r="D19" s="166"/>
      <c r="E19" s="289"/>
      <c r="F19" s="320">
        <f>+F21</f>
        <v>899197</v>
      </c>
      <c r="G19" s="316" t="s">
        <v>126</v>
      </c>
      <c r="H19" s="167">
        <f>H21</f>
        <v>1613791</v>
      </c>
      <c r="I19" s="167">
        <f>I21</f>
        <v>1224828</v>
      </c>
      <c r="J19" s="313">
        <f>H19-I19</f>
        <v>388963</v>
      </c>
      <c r="K19" s="314"/>
      <c r="L19" s="314"/>
      <c r="M19" s="314"/>
      <c r="N19" s="314"/>
      <c r="O19" s="314"/>
      <c r="P19" s="314"/>
      <c r="Q19" s="314"/>
      <c r="R19" s="314"/>
      <c r="S19" s="314"/>
      <c r="T19" s="314"/>
      <c r="U19" s="314"/>
      <c r="V19" s="314"/>
      <c r="W19" s="314"/>
      <c r="X19" s="314"/>
      <c r="Y19" s="314"/>
      <c r="Z19" s="314"/>
      <c r="AA19" s="314"/>
      <c r="AB19" s="314"/>
      <c r="AC19" s="314"/>
      <c r="AD19" s="314"/>
      <c r="AE19" s="314"/>
    </row>
    <row r="20" spans="1:31" ht="2.25" customHeight="1">
      <c r="A20" s="271">
        <f>516875-755</f>
        <v>516120</v>
      </c>
      <c r="B20" s="187" t="s">
        <v>231</v>
      </c>
      <c r="C20" s="166"/>
      <c r="D20" s="166"/>
      <c r="E20" s="289"/>
      <c r="F20" s="320"/>
      <c r="G20" s="316"/>
      <c r="H20" s="167"/>
      <c r="I20" s="167"/>
      <c r="J20" s="313"/>
      <c r="K20" s="314"/>
      <c r="L20" s="314"/>
      <c r="M20" s="314"/>
      <c r="N20" s="314"/>
      <c r="O20" s="314"/>
      <c r="P20" s="314"/>
      <c r="Q20" s="314"/>
      <c r="R20" s="314"/>
      <c r="S20" s="314"/>
      <c r="T20" s="314"/>
      <c r="U20" s="314"/>
      <c r="V20" s="314"/>
      <c r="W20" s="314"/>
      <c r="X20" s="314"/>
      <c r="Y20" s="314"/>
      <c r="Z20" s="314"/>
      <c r="AA20" s="314"/>
      <c r="AB20" s="314"/>
      <c r="AC20" s="314"/>
      <c r="AD20" s="314"/>
      <c r="AE20" s="314"/>
    </row>
    <row r="21" spans="1:31" ht="23.25" customHeight="1">
      <c r="A21" s="177">
        <f>SUM(A22:A23)</f>
        <v>72382902</v>
      </c>
      <c r="B21" s="187" t="s">
        <v>264</v>
      </c>
      <c r="C21" s="166">
        <f>SUM(C22:C23)</f>
        <v>227416049</v>
      </c>
      <c r="D21" s="166">
        <f>D22+D23</f>
        <v>223121324</v>
      </c>
      <c r="E21" s="289">
        <f aca="true" t="shared" si="1" ref="E21:E32">C21-D21</f>
        <v>4294725</v>
      </c>
      <c r="F21" s="271">
        <v>899197</v>
      </c>
      <c r="G21" s="318" t="s">
        <v>127</v>
      </c>
      <c r="H21" s="166">
        <v>1613791</v>
      </c>
      <c r="I21" s="166">
        <v>1224828</v>
      </c>
      <c r="J21" s="319">
        <f>H21-I21</f>
        <v>388963</v>
      </c>
      <c r="K21" s="314"/>
      <c r="L21" s="314"/>
      <c r="M21" s="314"/>
      <c r="N21" s="314"/>
      <c r="O21" s="314"/>
      <c r="P21" s="314"/>
      <c r="Q21" s="314"/>
      <c r="R21" s="314"/>
      <c r="S21" s="314"/>
      <c r="T21" s="314"/>
      <c r="U21" s="314"/>
      <c r="V21" s="314"/>
      <c r="W21" s="314"/>
      <c r="X21" s="314"/>
      <c r="Y21" s="314"/>
      <c r="Z21" s="314"/>
      <c r="AA21" s="314"/>
      <c r="AB21" s="314"/>
      <c r="AC21" s="314"/>
      <c r="AD21" s="314"/>
      <c r="AE21" s="314"/>
    </row>
    <row r="22" spans="1:31" ht="17.25" customHeight="1" hidden="1">
      <c r="A22" s="177">
        <v>48729528</v>
      </c>
      <c r="B22" s="187" t="s">
        <v>51</v>
      </c>
      <c r="C22" s="166">
        <v>48701924</v>
      </c>
      <c r="D22" s="166">
        <v>43316194</v>
      </c>
      <c r="E22" s="289">
        <f t="shared" si="1"/>
        <v>5385730</v>
      </c>
      <c r="F22" s="177"/>
      <c r="G22" s="321"/>
      <c r="H22" s="166"/>
      <c r="I22" s="166"/>
      <c r="J22" s="319"/>
      <c r="K22" s="314"/>
      <c r="L22" s="314"/>
      <c r="M22" s="314"/>
      <c r="N22" s="314"/>
      <c r="O22" s="314"/>
      <c r="P22" s="314"/>
      <c r="Q22" s="314"/>
      <c r="R22" s="314"/>
      <c r="S22" s="314"/>
      <c r="T22" s="314"/>
      <c r="U22" s="314"/>
      <c r="V22" s="314"/>
      <c r="W22" s="314"/>
      <c r="X22" s="314"/>
      <c r="Y22" s="314"/>
      <c r="Z22" s="314"/>
      <c r="AA22" s="314"/>
      <c r="AB22" s="314"/>
      <c r="AC22" s="314"/>
      <c r="AD22" s="314"/>
      <c r="AE22" s="314"/>
    </row>
    <row r="23" spans="1:31" ht="3" customHeight="1">
      <c r="A23" s="177">
        <v>23653374</v>
      </c>
      <c r="B23" s="187" t="s">
        <v>52</v>
      </c>
      <c r="C23" s="166">
        <v>178714125</v>
      </c>
      <c r="D23" s="166">
        <v>179805130</v>
      </c>
      <c r="E23" s="289">
        <f t="shared" si="1"/>
        <v>-1091005</v>
      </c>
      <c r="F23" s="177"/>
      <c r="G23" s="321"/>
      <c r="H23" s="166"/>
      <c r="I23" s="166"/>
      <c r="J23" s="319"/>
      <c r="K23" s="314"/>
      <c r="L23" s="314"/>
      <c r="M23" s="314"/>
      <c r="N23" s="314"/>
      <c r="O23" s="314"/>
      <c r="P23" s="314"/>
      <c r="Q23" s="314"/>
      <c r="R23" s="314"/>
      <c r="S23" s="314"/>
      <c r="T23" s="314"/>
      <c r="U23" s="314"/>
      <c r="V23" s="314"/>
      <c r="W23" s="314"/>
      <c r="X23" s="314"/>
      <c r="Y23" s="314"/>
      <c r="Z23" s="314"/>
      <c r="AA23" s="314"/>
      <c r="AB23" s="314"/>
      <c r="AC23" s="314"/>
      <c r="AD23" s="314"/>
      <c r="AE23" s="314"/>
    </row>
    <row r="24" spans="1:31" ht="22.5" customHeight="1">
      <c r="A24" s="177">
        <v>963121620</v>
      </c>
      <c r="B24" s="187" t="s">
        <v>265</v>
      </c>
      <c r="C24" s="166">
        <v>1382081636</v>
      </c>
      <c r="D24" s="166">
        <v>1209731534</v>
      </c>
      <c r="E24" s="289">
        <f t="shared" si="1"/>
        <v>172350102</v>
      </c>
      <c r="F24" s="322"/>
      <c r="G24" s="323"/>
      <c r="H24" s="324"/>
      <c r="I24" s="324"/>
      <c r="J24" s="325"/>
      <c r="K24" s="314"/>
      <c r="L24" s="314"/>
      <c r="M24" s="314"/>
      <c r="N24" s="314"/>
      <c r="O24" s="314"/>
      <c r="P24" s="314"/>
      <c r="Q24" s="314"/>
      <c r="R24" s="314"/>
      <c r="S24" s="314"/>
      <c r="T24" s="314"/>
      <c r="U24" s="314"/>
      <c r="V24" s="314"/>
      <c r="W24" s="314"/>
      <c r="X24" s="314"/>
      <c r="Y24" s="314"/>
      <c r="Z24" s="314"/>
      <c r="AA24" s="314"/>
      <c r="AB24" s="314"/>
      <c r="AC24" s="314"/>
      <c r="AD24" s="314"/>
      <c r="AE24" s="314"/>
    </row>
    <row r="25" spans="1:31" ht="22.5" customHeight="1">
      <c r="A25" s="177">
        <f>A26+A27</f>
        <v>151819279</v>
      </c>
      <c r="B25" s="187" t="s">
        <v>266</v>
      </c>
      <c r="C25" s="166">
        <f>C26+C27</f>
        <v>96899823</v>
      </c>
      <c r="D25" s="295">
        <f>D26+D27</f>
        <v>86184100</v>
      </c>
      <c r="E25" s="289">
        <f t="shared" si="1"/>
        <v>10715723</v>
      </c>
      <c r="F25" s="322"/>
      <c r="G25" s="323"/>
      <c r="H25" s="324"/>
      <c r="I25" s="324"/>
      <c r="J25" s="325"/>
      <c r="K25" s="314"/>
      <c r="L25" s="314"/>
      <c r="M25" s="314"/>
      <c r="N25" s="314"/>
      <c r="O25" s="314"/>
      <c r="P25" s="314"/>
      <c r="Q25" s="314"/>
      <c r="R25" s="314"/>
      <c r="S25" s="314"/>
      <c r="T25" s="314"/>
      <c r="U25" s="314"/>
      <c r="V25" s="314"/>
      <c r="W25" s="314"/>
      <c r="X25" s="314"/>
      <c r="Y25" s="314"/>
      <c r="Z25" s="314"/>
      <c r="AA25" s="314"/>
      <c r="AB25" s="314"/>
      <c r="AC25" s="314"/>
      <c r="AD25" s="314"/>
      <c r="AE25" s="314"/>
    </row>
    <row r="26" spans="1:31" ht="21.75" customHeight="1" hidden="1">
      <c r="A26" s="177">
        <v>149769279</v>
      </c>
      <c r="B26" s="400" t="s">
        <v>279</v>
      </c>
      <c r="C26" s="166">
        <v>94267287</v>
      </c>
      <c r="D26" s="166">
        <v>83842684</v>
      </c>
      <c r="E26" s="289">
        <f t="shared" si="1"/>
        <v>10424603</v>
      </c>
      <c r="F26" s="322"/>
      <c r="G26" s="323"/>
      <c r="H26" s="324"/>
      <c r="I26" s="324"/>
      <c r="J26" s="325"/>
      <c r="K26" s="314"/>
      <c r="L26" s="314"/>
      <c r="M26" s="314"/>
      <c r="N26" s="314"/>
      <c r="O26" s="314"/>
      <c r="P26" s="314"/>
      <c r="Q26" s="314"/>
      <c r="R26" s="314"/>
      <c r="S26" s="314"/>
      <c r="T26" s="314"/>
      <c r="U26" s="314"/>
      <c r="V26" s="314"/>
      <c r="W26" s="314"/>
      <c r="X26" s="314"/>
      <c r="Y26" s="314"/>
      <c r="Z26" s="314"/>
      <c r="AA26" s="314"/>
      <c r="AB26" s="314"/>
      <c r="AC26" s="314"/>
      <c r="AD26" s="314"/>
      <c r="AE26" s="314"/>
    </row>
    <row r="27" spans="1:31" ht="21.75" customHeight="1" hidden="1">
      <c r="A27" s="177">
        <v>2050000</v>
      </c>
      <c r="B27" s="400" t="s">
        <v>280</v>
      </c>
      <c r="C27" s="166">
        <v>2632536</v>
      </c>
      <c r="D27" s="166">
        <v>2341416</v>
      </c>
      <c r="E27" s="289">
        <f t="shared" si="1"/>
        <v>291120</v>
      </c>
      <c r="F27" s="322"/>
      <c r="G27" s="323"/>
      <c r="H27" s="324"/>
      <c r="I27" s="324"/>
      <c r="J27" s="325"/>
      <c r="K27" s="314"/>
      <c r="L27" s="314"/>
      <c r="M27" s="314"/>
      <c r="N27" s="314"/>
      <c r="O27" s="314"/>
      <c r="P27" s="314"/>
      <c r="Q27" s="314"/>
      <c r="R27" s="314"/>
      <c r="S27" s="314"/>
      <c r="T27" s="314"/>
      <c r="U27" s="314"/>
      <c r="V27" s="314"/>
      <c r="W27" s="314"/>
      <c r="X27" s="314"/>
      <c r="Y27" s="314"/>
      <c r="Z27" s="314"/>
      <c r="AA27" s="314"/>
      <c r="AB27" s="314"/>
      <c r="AC27" s="314"/>
      <c r="AD27" s="314"/>
      <c r="AE27" s="314"/>
    </row>
    <row r="28" spans="1:31" ht="21.75" customHeight="1">
      <c r="A28" s="165">
        <f>A29+A30+A31+A32</f>
        <v>40008331</v>
      </c>
      <c r="B28" s="398" t="s">
        <v>286</v>
      </c>
      <c r="C28" s="167">
        <f>C29+C30+C31</f>
        <v>45435731</v>
      </c>
      <c r="D28" s="167">
        <f>D29+D30+D31</f>
        <v>42898677</v>
      </c>
      <c r="E28" s="290">
        <f>C28-D28</f>
        <v>2537054</v>
      </c>
      <c r="F28" s="322"/>
      <c r="G28" s="323"/>
      <c r="H28" s="324"/>
      <c r="I28" s="324"/>
      <c r="J28" s="325"/>
      <c r="K28" s="314"/>
      <c r="L28" s="314"/>
      <c r="M28" s="314"/>
      <c r="N28" s="314"/>
      <c r="O28" s="314"/>
      <c r="P28" s="314"/>
      <c r="Q28" s="314"/>
      <c r="R28" s="314"/>
      <c r="S28" s="314"/>
      <c r="T28" s="314"/>
      <c r="U28" s="314"/>
      <c r="V28" s="314"/>
      <c r="W28" s="314"/>
      <c r="X28" s="314"/>
      <c r="Y28" s="314"/>
      <c r="Z28" s="314"/>
      <c r="AA28" s="314"/>
      <c r="AB28" s="314"/>
      <c r="AC28" s="314"/>
      <c r="AD28" s="314"/>
      <c r="AE28" s="314"/>
    </row>
    <row r="29" spans="1:31" ht="21.75" customHeight="1">
      <c r="A29" s="177">
        <v>37799004</v>
      </c>
      <c r="B29" s="187" t="s">
        <v>267</v>
      </c>
      <c r="C29" s="166">
        <v>43160466</v>
      </c>
      <c r="D29" s="166">
        <v>40854578</v>
      </c>
      <c r="E29" s="289">
        <f t="shared" si="1"/>
        <v>2305888</v>
      </c>
      <c r="F29" s="322"/>
      <c r="G29" s="321"/>
      <c r="H29" s="324"/>
      <c r="I29" s="324"/>
      <c r="J29" s="326"/>
      <c r="K29" s="314"/>
      <c r="L29" s="314"/>
      <c r="M29" s="314"/>
      <c r="N29" s="314"/>
      <c r="O29" s="314"/>
      <c r="P29" s="314"/>
      <c r="Q29" s="314"/>
      <c r="R29" s="314"/>
      <c r="S29" s="314"/>
      <c r="T29" s="314"/>
      <c r="U29" s="314"/>
      <c r="V29" s="314"/>
      <c r="W29" s="314"/>
      <c r="X29" s="314"/>
      <c r="Y29" s="314"/>
      <c r="Z29" s="314"/>
      <c r="AA29" s="314"/>
      <c r="AB29" s="314"/>
      <c r="AC29" s="314"/>
      <c r="AD29" s="314"/>
      <c r="AE29" s="314"/>
    </row>
    <row r="30" spans="1:31" ht="21.75" customHeight="1">
      <c r="A30" s="177">
        <v>491</v>
      </c>
      <c r="B30" s="187" t="s">
        <v>268</v>
      </c>
      <c r="C30" s="166">
        <v>830</v>
      </c>
      <c r="D30" s="166">
        <v>801</v>
      </c>
      <c r="E30" s="289">
        <f t="shared" si="1"/>
        <v>29</v>
      </c>
      <c r="F30" s="322"/>
      <c r="G30" s="327"/>
      <c r="H30" s="324"/>
      <c r="I30" s="324"/>
      <c r="J30" s="326"/>
      <c r="K30" s="314"/>
      <c r="L30" s="314"/>
      <c r="M30" s="314"/>
      <c r="N30" s="314"/>
      <c r="O30" s="314"/>
      <c r="P30" s="314"/>
      <c r="Q30" s="314"/>
      <c r="R30" s="314"/>
      <c r="S30" s="314"/>
      <c r="T30" s="314"/>
      <c r="U30" s="314"/>
      <c r="V30" s="314"/>
      <c r="W30" s="314"/>
      <c r="X30" s="314"/>
      <c r="Y30" s="314"/>
      <c r="Z30" s="314"/>
      <c r="AA30" s="314"/>
      <c r="AB30" s="314"/>
      <c r="AC30" s="314"/>
      <c r="AD30" s="314"/>
      <c r="AE30" s="314"/>
    </row>
    <row r="31" spans="1:31" ht="21.75" customHeight="1">
      <c r="A31" s="177">
        <v>2207454</v>
      </c>
      <c r="B31" s="187" t="s">
        <v>269</v>
      </c>
      <c r="C31" s="166">
        <v>2274435</v>
      </c>
      <c r="D31" s="166">
        <v>2043298</v>
      </c>
      <c r="E31" s="289">
        <f t="shared" si="1"/>
        <v>231137</v>
      </c>
      <c r="F31" s="322"/>
      <c r="G31" s="327"/>
      <c r="H31" s="324"/>
      <c r="I31" s="324"/>
      <c r="J31" s="326"/>
      <c r="K31" s="314"/>
      <c r="L31" s="314"/>
      <c r="M31" s="314"/>
      <c r="N31" s="314"/>
      <c r="O31" s="314"/>
      <c r="P31" s="314"/>
      <c r="Q31" s="314"/>
      <c r="R31" s="314"/>
      <c r="S31" s="314"/>
      <c r="T31" s="314"/>
      <c r="U31" s="314"/>
      <c r="V31" s="314"/>
      <c r="W31" s="314"/>
      <c r="X31" s="314"/>
      <c r="Y31" s="314"/>
      <c r="Z31" s="314"/>
      <c r="AA31" s="314"/>
      <c r="AB31" s="314"/>
      <c r="AC31" s="314"/>
      <c r="AD31" s="314"/>
      <c r="AE31" s="314"/>
    </row>
    <row r="32" spans="1:31" ht="21.75" customHeight="1">
      <c r="A32" s="177">
        <v>1382</v>
      </c>
      <c r="B32" s="187" t="s">
        <v>56</v>
      </c>
      <c r="C32" s="166">
        <v>0</v>
      </c>
      <c r="D32" s="166">
        <v>0</v>
      </c>
      <c r="E32" s="319">
        <f t="shared" si="1"/>
        <v>0</v>
      </c>
      <c r="F32" s="322"/>
      <c r="G32" s="327"/>
      <c r="H32" s="324"/>
      <c r="I32" s="324"/>
      <c r="J32" s="326"/>
      <c r="K32" s="314"/>
      <c r="L32" s="314"/>
      <c r="M32" s="314"/>
      <c r="N32" s="314"/>
      <c r="O32" s="314"/>
      <c r="P32" s="314"/>
      <c r="Q32" s="314"/>
      <c r="R32" s="314"/>
      <c r="S32" s="314"/>
      <c r="T32" s="314"/>
      <c r="U32" s="314"/>
      <c r="V32" s="314"/>
      <c r="W32" s="314"/>
      <c r="X32" s="314"/>
      <c r="Y32" s="314"/>
      <c r="Z32" s="314"/>
      <c r="AA32" s="314"/>
      <c r="AB32" s="314"/>
      <c r="AC32" s="314"/>
      <c r="AD32" s="314"/>
      <c r="AE32" s="314"/>
    </row>
    <row r="33" spans="1:31" s="317" customFormat="1" ht="24.75" customHeight="1">
      <c r="A33" s="284">
        <f>A34</f>
        <v>3000000</v>
      </c>
      <c r="B33" s="398" t="s">
        <v>281</v>
      </c>
      <c r="C33" s="166">
        <f>C34</f>
        <v>0</v>
      </c>
      <c r="D33" s="166">
        <f>D34</f>
        <v>0</v>
      </c>
      <c r="E33" s="319">
        <f>E34</f>
        <v>0</v>
      </c>
      <c r="F33" s="165">
        <f>SUM(F34:F38)</f>
        <v>17325</v>
      </c>
      <c r="G33" s="316" t="s">
        <v>119</v>
      </c>
      <c r="H33" s="166"/>
      <c r="I33" s="167"/>
      <c r="J33" s="313"/>
      <c r="K33" s="314"/>
      <c r="L33" s="314"/>
      <c r="M33" s="314"/>
      <c r="N33" s="314"/>
      <c r="O33" s="314"/>
      <c r="P33" s="314"/>
      <c r="Q33" s="314"/>
      <c r="R33" s="314"/>
      <c r="S33" s="314"/>
      <c r="T33" s="314"/>
      <c r="U33" s="314"/>
      <c r="V33" s="314"/>
      <c r="W33" s="314"/>
      <c r="X33" s="314"/>
      <c r="Y33" s="314"/>
      <c r="Z33" s="314"/>
      <c r="AA33" s="314"/>
      <c r="AB33" s="314"/>
      <c r="AC33" s="314"/>
      <c r="AD33" s="314"/>
      <c r="AE33" s="314"/>
    </row>
    <row r="34" spans="1:31" ht="23.25" customHeight="1">
      <c r="A34" s="177">
        <v>3000000</v>
      </c>
      <c r="B34" s="187" t="s">
        <v>270</v>
      </c>
      <c r="C34" s="166">
        <v>0</v>
      </c>
      <c r="D34" s="166">
        <v>0</v>
      </c>
      <c r="E34" s="319">
        <v>0</v>
      </c>
      <c r="F34" s="177">
        <v>17325</v>
      </c>
      <c r="G34" s="318" t="s">
        <v>120</v>
      </c>
      <c r="H34" s="166"/>
      <c r="I34" s="166"/>
      <c r="J34" s="319"/>
      <c r="K34" s="314"/>
      <c r="L34" s="314"/>
      <c r="M34" s="314"/>
      <c r="N34" s="314"/>
      <c r="O34" s="314"/>
      <c r="P34" s="314"/>
      <c r="Q34" s="314"/>
      <c r="R34" s="314"/>
      <c r="S34" s="314"/>
      <c r="T34" s="314"/>
      <c r="U34" s="314"/>
      <c r="V34" s="314"/>
      <c r="W34" s="314"/>
      <c r="X34" s="314"/>
      <c r="Y34" s="314"/>
      <c r="Z34" s="314"/>
      <c r="AA34" s="314"/>
      <c r="AB34" s="314"/>
      <c r="AC34" s="314"/>
      <c r="AD34" s="314"/>
      <c r="AE34" s="314"/>
    </row>
    <row r="35" spans="1:31" ht="24.75" customHeight="1">
      <c r="A35" s="165">
        <f>A36</f>
        <v>215899573</v>
      </c>
      <c r="B35" s="370" t="s">
        <v>284</v>
      </c>
      <c r="C35" s="167">
        <f>C36</f>
        <v>194568860</v>
      </c>
      <c r="D35" s="167">
        <f>D36</f>
        <v>172529432</v>
      </c>
      <c r="E35" s="290">
        <f aca="true" t="shared" si="2" ref="E35:E49">C35-D35</f>
        <v>22039428</v>
      </c>
      <c r="F35" s="177"/>
      <c r="G35" s="318"/>
      <c r="H35" s="166"/>
      <c r="I35" s="166"/>
      <c r="J35" s="319"/>
      <c r="K35" s="314"/>
      <c r="L35" s="314"/>
      <c r="M35" s="314"/>
      <c r="N35" s="314"/>
      <c r="O35" s="314"/>
      <c r="P35" s="314"/>
      <c r="Q35" s="314"/>
      <c r="R35" s="314"/>
      <c r="S35" s="314"/>
      <c r="T35" s="314"/>
      <c r="U35" s="314"/>
      <c r="V35" s="314"/>
      <c r="W35" s="314"/>
      <c r="X35" s="314"/>
      <c r="Y35" s="314"/>
      <c r="Z35" s="314"/>
      <c r="AA35" s="314"/>
      <c r="AB35" s="314"/>
      <c r="AC35" s="314"/>
      <c r="AD35" s="314"/>
      <c r="AE35" s="314"/>
    </row>
    <row r="36" spans="1:31" ht="21" customHeight="1">
      <c r="A36" s="165">
        <f>A37+A40+A42</f>
        <v>215899573</v>
      </c>
      <c r="B36" s="398" t="s">
        <v>282</v>
      </c>
      <c r="C36" s="167">
        <f>C37+C40+C42</f>
        <v>194568860</v>
      </c>
      <c r="D36" s="167">
        <f>D37+D40+D42</f>
        <v>172529432</v>
      </c>
      <c r="E36" s="290">
        <f t="shared" si="2"/>
        <v>22039428</v>
      </c>
      <c r="F36" s="322"/>
      <c r="G36" s="327"/>
      <c r="H36" s="324"/>
      <c r="I36" s="324"/>
      <c r="J36" s="326"/>
      <c r="K36" s="314"/>
      <c r="L36" s="314"/>
      <c r="M36" s="314"/>
      <c r="N36" s="314"/>
      <c r="O36" s="314"/>
      <c r="P36" s="314"/>
      <c r="Q36" s="314"/>
      <c r="R36" s="314"/>
      <c r="S36" s="314"/>
      <c r="T36" s="314"/>
      <c r="U36" s="314"/>
      <c r="V36" s="314"/>
      <c r="W36" s="314"/>
      <c r="X36" s="314"/>
      <c r="Y36" s="314"/>
      <c r="Z36" s="314"/>
      <c r="AA36" s="314"/>
      <c r="AB36" s="314"/>
      <c r="AC36" s="314"/>
      <c r="AD36" s="314"/>
      <c r="AE36" s="314"/>
    </row>
    <row r="37" spans="1:31" s="317" customFormat="1" ht="31.5" customHeight="1">
      <c r="A37" s="177">
        <f>SUM(A38:A39)+1</f>
        <v>9350425</v>
      </c>
      <c r="B37" s="187" t="s">
        <v>271</v>
      </c>
      <c r="C37" s="166">
        <f>C38</f>
        <v>16137448</v>
      </c>
      <c r="D37" s="166">
        <f>D38</f>
        <v>12620231</v>
      </c>
      <c r="E37" s="289">
        <f t="shared" si="2"/>
        <v>3517217</v>
      </c>
      <c r="F37" s="328"/>
      <c r="G37" s="329"/>
      <c r="H37" s="330"/>
      <c r="I37" s="330"/>
      <c r="J37" s="326"/>
      <c r="K37" s="314"/>
      <c r="L37" s="314"/>
      <c r="M37" s="314"/>
      <c r="N37" s="314"/>
      <c r="O37" s="314"/>
      <c r="P37" s="314"/>
      <c r="Q37" s="314"/>
      <c r="R37" s="314"/>
      <c r="S37" s="314"/>
      <c r="T37" s="314"/>
      <c r="U37" s="314"/>
      <c r="V37" s="314"/>
      <c r="W37" s="314"/>
      <c r="X37" s="314"/>
      <c r="Y37" s="314"/>
      <c r="Z37" s="314"/>
      <c r="AA37" s="314"/>
      <c r="AB37" s="314"/>
      <c r="AC37" s="314"/>
      <c r="AD37" s="314"/>
      <c r="AE37" s="314"/>
    </row>
    <row r="38" spans="1:31" s="317" customFormat="1" ht="18" customHeight="1" hidden="1">
      <c r="A38" s="177">
        <f>9195000+853</f>
        <v>9195853</v>
      </c>
      <c r="B38" s="187" t="s">
        <v>52</v>
      </c>
      <c r="C38" s="166">
        <v>16137448</v>
      </c>
      <c r="D38" s="166">
        <v>12620231</v>
      </c>
      <c r="E38" s="289">
        <f t="shared" si="2"/>
        <v>3517217</v>
      </c>
      <c r="F38" s="165"/>
      <c r="G38" s="331"/>
      <c r="H38" s="167"/>
      <c r="I38" s="167"/>
      <c r="J38" s="313"/>
      <c r="K38" s="314"/>
      <c r="L38" s="314"/>
      <c r="M38" s="314"/>
      <c r="N38" s="314"/>
      <c r="O38" s="314"/>
      <c r="P38" s="314"/>
      <c r="Q38" s="314"/>
      <c r="R38" s="314"/>
      <c r="S38" s="314"/>
      <c r="T38" s="314"/>
      <c r="U38" s="314"/>
      <c r="V38" s="314"/>
      <c r="W38" s="314"/>
      <c r="X38" s="314"/>
      <c r="Y38" s="314"/>
      <c r="Z38" s="314"/>
      <c r="AA38" s="314"/>
      <c r="AB38" s="314"/>
      <c r="AC38" s="314"/>
      <c r="AD38" s="314"/>
      <c r="AE38" s="314"/>
    </row>
    <row r="39" spans="1:31" s="317" customFormat="1" ht="18" customHeight="1" hidden="1">
      <c r="A39" s="177">
        <f>157991-3420</f>
        <v>154571</v>
      </c>
      <c r="B39" s="187" t="s">
        <v>93</v>
      </c>
      <c r="C39" s="375"/>
      <c r="D39" s="166"/>
      <c r="E39" s="289"/>
      <c r="F39" s="165"/>
      <c r="G39" s="331"/>
      <c r="H39" s="167"/>
      <c r="I39" s="167"/>
      <c r="J39" s="313"/>
      <c r="K39" s="314"/>
      <c r="L39" s="314"/>
      <c r="M39" s="314"/>
      <c r="N39" s="314"/>
      <c r="O39" s="314"/>
      <c r="P39" s="314"/>
      <c r="Q39" s="314"/>
      <c r="R39" s="314"/>
      <c r="S39" s="314"/>
      <c r="T39" s="314"/>
      <c r="U39" s="314"/>
      <c r="V39" s="314"/>
      <c r="W39" s="314"/>
      <c r="X39" s="314"/>
      <c r="Y39" s="314"/>
      <c r="Z39" s="314"/>
      <c r="AA39" s="314"/>
      <c r="AB39" s="314"/>
      <c r="AC39" s="314"/>
      <c r="AD39" s="314"/>
      <c r="AE39" s="314"/>
    </row>
    <row r="40" spans="1:31" s="317" customFormat="1" ht="22.5" customHeight="1">
      <c r="A40" s="177">
        <f>A41</f>
        <v>190602908</v>
      </c>
      <c r="B40" s="187" t="s">
        <v>272</v>
      </c>
      <c r="C40" s="166">
        <f>C41</f>
        <v>168394582</v>
      </c>
      <c r="D40" s="166">
        <f>D41</f>
        <v>150982300</v>
      </c>
      <c r="E40" s="289">
        <f t="shared" si="2"/>
        <v>17412282</v>
      </c>
      <c r="F40" s="332"/>
      <c r="G40" s="333"/>
      <c r="H40" s="333"/>
      <c r="I40" s="333"/>
      <c r="J40" s="334"/>
      <c r="K40" s="314"/>
      <c r="L40" s="314"/>
      <c r="M40" s="314"/>
      <c r="N40" s="314"/>
      <c r="O40" s="314"/>
      <c r="P40" s="314"/>
      <c r="Q40" s="314"/>
      <c r="R40" s="314"/>
      <c r="S40" s="314"/>
      <c r="T40" s="314"/>
      <c r="U40" s="314"/>
      <c r="V40" s="314"/>
      <c r="W40" s="314"/>
      <c r="X40" s="314"/>
      <c r="Y40" s="314"/>
      <c r="Z40" s="314"/>
      <c r="AA40" s="314"/>
      <c r="AB40" s="314"/>
      <c r="AC40" s="314"/>
      <c r="AD40" s="314"/>
      <c r="AE40" s="314"/>
    </row>
    <row r="41" spans="1:31" s="317" customFormat="1" ht="7.5" customHeight="1" hidden="1">
      <c r="A41" s="177">
        <v>190602908</v>
      </c>
      <c r="B41" s="187" t="s">
        <v>52</v>
      </c>
      <c r="C41" s="166">
        <v>168394582</v>
      </c>
      <c r="D41" s="166">
        <v>150982300</v>
      </c>
      <c r="E41" s="289">
        <f t="shared" si="2"/>
        <v>17412282</v>
      </c>
      <c r="F41" s="332"/>
      <c r="G41" s="333"/>
      <c r="H41" s="333"/>
      <c r="I41" s="333"/>
      <c r="J41" s="334"/>
      <c r="K41" s="314"/>
      <c r="L41" s="314"/>
      <c r="M41" s="314"/>
      <c r="N41" s="314"/>
      <c r="O41" s="314"/>
      <c r="P41" s="314"/>
      <c r="Q41" s="314"/>
      <c r="R41" s="314"/>
      <c r="S41" s="314"/>
      <c r="T41" s="314"/>
      <c r="U41" s="314"/>
      <c r="V41" s="314"/>
      <c r="W41" s="314"/>
      <c r="X41" s="314"/>
      <c r="Y41" s="314"/>
      <c r="Z41" s="314"/>
      <c r="AA41" s="314"/>
      <c r="AB41" s="314"/>
      <c r="AC41" s="314"/>
      <c r="AD41" s="314"/>
      <c r="AE41" s="314"/>
    </row>
    <row r="42" spans="1:31" s="317" customFormat="1" ht="21" customHeight="1">
      <c r="A42" s="177">
        <f>A43</f>
        <v>15946240</v>
      </c>
      <c r="B42" s="187" t="s">
        <v>283</v>
      </c>
      <c r="C42" s="166">
        <f>C43</f>
        <v>10036830</v>
      </c>
      <c r="D42" s="295">
        <f>D43</f>
        <v>8926901</v>
      </c>
      <c r="E42" s="289">
        <f t="shared" si="2"/>
        <v>1109929</v>
      </c>
      <c r="F42" s="332"/>
      <c r="G42" s="333"/>
      <c r="H42" s="333"/>
      <c r="I42" s="333"/>
      <c r="J42" s="334"/>
      <c r="K42" s="314"/>
      <c r="L42" s="314"/>
      <c r="M42" s="314"/>
      <c r="N42" s="314"/>
      <c r="O42" s="314"/>
      <c r="P42" s="314"/>
      <c r="Q42" s="314"/>
      <c r="R42" s="314"/>
      <c r="S42" s="314"/>
      <c r="T42" s="314"/>
      <c r="U42" s="314"/>
      <c r="V42" s="314"/>
      <c r="W42" s="314"/>
      <c r="X42" s="314"/>
      <c r="Y42" s="314"/>
      <c r="Z42" s="314"/>
      <c r="AA42" s="314"/>
      <c r="AB42" s="314"/>
      <c r="AC42" s="314"/>
      <c r="AD42" s="314"/>
      <c r="AE42" s="314"/>
    </row>
    <row r="43" spans="1:31" s="317" customFormat="1" ht="21" customHeight="1" hidden="1">
      <c r="A43" s="177">
        <v>15946240</v>
      </c>
      <c r="B43" s="400" t="s">
        <v>278</v>
      </c>
      <c r="C43" s="166">
        <v>10036830</v>
      </c>
      <c r="D43" s="166">
        <v>8926901</v>
      </c>
      <c r="E43" s="289">
        <f t="shared" si="2"/>
        <v>1109929</v>
      </c>
      <c r="F43" s="332"/>
      <c r="G43" s="333"/>
      <c r="H43" s="333"/>
      <c r="I43" s="333"/>
      <c r="J43" s="334"/>
      <c r="K43" s="314"/>
      <c r="L43" s="314"/>
      <c r="M43" s="314"/>
      <c r="N43" s="314"/>
      <c r="O43" s="314"/>
      <c r="P43" s="314"/>
      <c r="Q43" s="314"/>
      <c r="R43" s="314"/>
      <c r="S43" s="314"/>
      <c r="T43" s="314"/>
      <c r="U43" s="314"/>
      <c r="V43" s="314"/>
      <c r="W43" s="314"/>
      <c r="X43" s="314"/>
      <c r="Y43" s="314"/>
      <c r="Z43" s="314"/>
      <c r="AA43" s="314"/>
      <c r="AB43" s="314"/>
      <c r="AC43" s="314"/>
      <c r="AD43" s="314"/>
      <c r="AE43" s="314"/>
    </row>
    <row r="44" spans="1:31" s="317" customFormat="1" ht="24" customHeight="1">
      <c r="A44" s="165">
        <f>A46</f>
        <v>4471</v>
      </c>
      <c r="B44" s="291" t="s">
        <v>154</v>
      </c>
      <c r="C44" s="167">
        <f>C45</f>
        <v>28793</v>
      </c>
      <c r="D44" s="167">
        <f>D45</f>
        <v>16504</v>
      </c>
      <c r="E44" s="290">
        <f t="shared" si="2"/>
        <v>12289</v>
      </c>
      <c r="F44" s="332"/>
      <c r="G44" s="333"/>
      <c r="H44" s="333"/>
      <c r="I44" s="333"/>
      <c r="J44" s="334"/>
      <c r="K44" s="314"/>
      <c r="L44" s="314"/>
      <c r="M44" s="314"/>
      <c r="N44" s="314"/>
      <c r="O44" s="314"/>
      <c r="P44" s="314"/>
      <c r="Q44" s="314"/>
      <c r="R44" s="314"/>
      <c r="S44" s="314"/>
      <c r="T44" s="314"/>
      <c r="U44" s="314"/>
      <c r="V44" s="314"/>
      <c r="W44" s="314"/>
      <c r="X44" s="314"/>
      <c r="Y44" s="314"/>
      <c r="Z44" s="314"/>
      <c r="AA44" s="314"/>
      <c r="AB44" s="314"/>
      <c r="AC44" s="314"/>
      <c r="AD44" s="314"/>
      <c r="AE44" s="314"/>
    </row>
    <row r="45" spans="1:31" s="317" customFormat="1" ht="24" customHeight="1">
      <c r="A45" s="165">
        <f>A46</f>
        <v>4471</v>
      </c>
      <c r="B45" s="399" t="s">
        <v>154</v>
      </c>
      <c r="C45" s="167">
        <f>C46</f>
        <v>28793</v>
      </c>
      <c r="D45" s="167">
        <f>D46</f>
        <v>16504</v>
      </c>
      <c r="E45" s="290">
        <f t="shared" si="2"/>
        <v>12289</v>
      </c>
      <c r="F45" s="332"/>
      <c r="G45" s="333"/>
      <c r="H45" s="333"/>
      <c r="I45" s="333"/>
      <c r="J45" s="334"/>
      <c r="K45" s="314"/>
      <c r="L45" s="314"/>
      <c r="M45" s="314"/>
      <c r="N45" s="314"/>
      <c r="O45" s="314"/>
      <c r="P45" s="314"/>
      <c r="Q45" s="314"/>
      <c r="R45" s="314"/>
      <c r="S45" s="314"/>
      <c r="T45" s="314"/>
      <c r="U45" s="314"/>
      <c r="V45" s="314"/>
      <c r="W45" s="314"/>
      <c r="X45" s="314"/>
      <c r="Y45" s="314"/>
      <c r="Z45" s="314"/>
      <c r="AA45" s="314"/>
      <c r="AB45" s="314"/>
      <c r="AC45" s="314"/>
      <c r="AD45" s="314"/>
      <c r="AE45" s="314"/>
    </row>
    <row r="46" spans="1:31" s="317" customFormat="1" ht="19.5" customHeight="1">
      <c r="A46" s="177">
        <v>4471</v>
      </c>
      <c r="B46" s="187" t="s">
        <v>273</v>
      </c>
      <c r="C46" s="166">
        <v>28793</v>
      </c>
      <c r="D46" s="166">
        <v>16504</v>
      </c>
      <c r="E46" s="289">
        <f t="shared" si="2"/>
        <v>12289</v>
      </c>
      <c r="F46" s="332"/>
      <c r="G46" s="333"/>
      <c r="H46" s="333"/>
      <c r="I46" s="333"/>
      <c r="J46" s="334"/>
      <c r="K46" s="314"/>
      <c r="L46" s="314"/>
      <c r="M46" s="314"/>
      <c r="N46" s="314"/>
      <c r="O46" s="314"/>
      <c r="P46" s="314"/>
      <c r="Q46" s="314"/>
      <c r="R46" s="314"/>
      <c r="S46" s="314"/>
      <c r="T46" s="314"/>
      <c r="U46" s="314"/>
      <c r="V46" s="314"/>
      <c r="W46" s="314"/>
      <c r="X46" s="314"/>
      <c r="Y46" s="314"/>
      <c r="Z46" s="314"/>
      <c r="AA46" s="314"/>
      <c r="AB46" s="314"/>
      <c r="AC46" s="314"/>
      <c r="AD46" s="314"/>
      <c r="AE46" s="314"/>
    </row>
    <row r="47" spans="1:31" ht="24" customHeight="1">
      <c r="A47" s="284">
        <f>A48</f>
        <v>2839990</v>
      </c>
      <c r="B47" s="291" t="s">
        <v>59</v>
      </c>
      <c r="C47" s="167">
        <f>C48</f>
        <v>3477023</v>
      </c>
      <c r="D47" s="167">
        <f>D48</f>
        <v>3368355</v>
      </c>
      <c r="E47" s="290">
        <f t="shared" si="2"/>
        <v>108668</v>
      </c>
      <c r="F47" s="332"/>
      <c r="G47" s="333"/>
      <c r="H47" s="333"/>
      <c r="I47" s="333"/>
      <c r="J47" s="334"/>
      <c r="K47" s="314"/>
      <c r="L47" s="314"/>
      <c r="M47" s="314"/>
      <c r="N47" s="314"/>
      <c r="O47" s="314"/>
      <c r="P47" s="314"/>
      <c r="Q47" s="314"/>
      <c r="R47" s="314"/>
      <c r="S47" s="314"/>
      <c r="T47" s="314"/>
      <c r="U47" s="314"/>
      <c r="V47" s="314"/>
      <c r="W47" s="314"/>
      <c r="X47" s="314"/>
      <c r="Y47" s="314"/>
      <c r="Z47" s="314"/>
      <c r="AA47" s="314"/>
      <c r="AB47" s="314"/>
      <c r="AC47" s="314"/>
      <c r="AD47" s="314"/>
      <c r="AE47" s="314"/>
    </row>
    <row r="48" spans="1:31" ht="26.25" customHeight="1">
      <c r="A48" s="284">
        <f>A49-A50+A51</f>
        <v>2839990</v>
      </c>
      <c r="B48" s="399" t="s">
        <v>277</v>
      </c>
      <c r="C48" s="167">
        <f>C49-C50</f>
        <v>3477023</v>
      </c>
      <c r="D48" s="167">
        <f>D49-D50</f>
        <v>3368355</v>
      </c>
      <c r="E48" s="290">
        <f t="shared" si="2"/>
        <v>108668</v>
      </c>
      <c r="F48" s="332"/>
      <c r="G48" s="333"/>
      <c r="H48" s="333"/>
      <c r="I48" s="333"/>
      <c r="J48" s="334"/>
      <c r="K48" s="314"/>
      <c r="L48" s="314"/>
      <c r="M48" s="314"/>
      <c r="N48" s="314"/>
      <c r="O48" s="314"/>
      <c r="P48" s="314"/>
      <c r="Q48" s="314"/>
      <c r="R48" s="314"/>
      <c r="S48" s="314"/>
      <c r="T48" s="314"/>
      <c r="U48" s="314"/>
      <c r="V48" s="314"/>
      <c r="W48" s="314"/>
      <c r="X48" s="314"/>
      <c r="Y48" s="314"/>
      <c r="Z48" s="314"/>
      <c r="AA48" s="314"/>
      <c r="AB48" s="314"/>
      <c r="AC48" s="314"/>
      <c r="AD48" s="314"/>
      <c r="AE48" s="314"/>
    </row>
    <row r="49" spans="1:31" ht="23.25" customHeight="1">
      <c r="A49" s="139">
        <v>4092583</v>
      </c>
      <c r="B49" s="187" t="s">
        <v>274</v>
      </c>
      <c r="C49" s="166">
        <v>4739946</v>
      </c>
      <c r="D49" s="166">
        <v>4668320</v>
      </c>
      <c r="E49" s="289">
        <f t="shared" si="2"/>
        <v>71626</v>
      </c>
      <c r="F49" s="332"/>
      <c r="G49" s="333"/>
      <c r="H49" s="333"/>
      <c r="I49" s="333"/>
      <c r="J49" s="334"/>
      <c r="K49" s="314"/>
      <c r="L49" s="314"/>
      <c r="M49" s="314"/>
      <c r="N49" s="314"/>
      <c r="O49" s="314"/>
      <c r="P49" s="314"/>
      <c r="Q49" s="314"/>
      <c r="R49" s="314"/>
      <c r="S49" s="314"/>
      <c r="T49" s="314"/>
      <c r="U49" s="314"/>
      <c r="V49" s="314"/>
      <c r="W49" s="314"/>
      <c r="X49" s="314"/>
      <c r="Y49" s="314"/>
      <c r="Z49" s="314"/>
      <c r="AA49" s="314"/>
      <c r="AB49" s="314"/>
      <c r="AC49" s="314"/>
      <c r="AD49" s="314"/>
      <c r="AE49" s="314"/>
    </row>
    <row r="50" spans="1:31" ht="20.25" customHeight="1">
      <c r="A50" s="139">
        <v>1252798</v>
      </c>
      <c r="B50" s="187" t="s">
        <v>275</v>
      </c>
      <c r="C50" s="168">
        <v>1262923</v>
      </c>
      <c r="D50" s="168">
        <v>1299965</v>
      </c>
      <c r="E50" s="289">
        <f>D50-C50</f>
        <v>37042</v>
      </c>
      <c r="F50" s="332"/>
      <c r="G50" s="333"/>
      <c r="H50" s="333"/>
      <c r="I50" s="333"/>
      <c r="J50" s="334"/>
      <c r="K50" s="314"/>
      <c r="L50" s="314"/>
      <c r="M50" s="314"/>
      <c r="N50" s="314"/>
      <c r="O50" s="314"/>
      <c r="P50" s="314"/>
      <c r="Q50" s="314"/>
      <c r="R50" s="314"/>
      <c r="S50" s="314"/>
      <c r="T50" s="314"/>
      <c r="U50" s="314"/>
      <c r="V50" s="314"/>
      <c r="W50" s="314"/>
      <c r="X50" s="314"/>
      <c r="Y50" s="314"/>
      <c r="Z50" s="314"/>
      <c r="AA50" s="314"/>
      <c r="AB50" s="314"/>
      <c r="AC50" s="314"/>
      <c r="AD50" s="314"/>
      <c r="AE50" s="314"/>
    </row>
    <row r="51" spans="1:31" ht="22.5" customHeight="1">
      <c r="A51" s="139">
        <v>205</v>
      </c>
      <c r="B51" s="187" t="s">
        <v>276</v>
      </c>
      <c r="C51" s="166">
        <v>0</v>
      </c>
      <c r="D51" s="166">
        <v>0</v>
      </c>
      <c r="E51" s="319">
        <v>0</v>
      </c>
      <c r="F51" s="332"/>
      <c r="G51" s="333"/>
      <c r="H51" s="333"/>
      <c r="I51" s="333"/>
      <c r="J51" s="334"/>
      <c r="K51" s="314"/>
      <c r="L51" s="314"/>
      <c r="M51" s="314"/>
      <c r="N51" s="314"/>
      <c r="O51" s="314"/>
      <c r="P51" s="314"/>
      <c r="Q51" s="314"/>
      <c r="R51" s="314"/>
      <c r="S51" s="314"/>
      <c r="T51" s="314"/>
      <c r="U51" s="314"/>
      <c r="V51" s="314"/>
      <c r="W51" s="314"/>
      <c r="X51" s="314"/>
      <c r="Y51" s="314"/>
      <c r="Z51" s="314"/>
      <c r="AA51" s="314"/>
      <c r="AB51" s="314"/>
      <c r="AC51" s="314"/>
      <c r="AD51" s="314"/>
      <c r="AE51" s="314"/>
    </row>
    <row r="52" spans="1:31" ht="3" customHeight="1">
      <c r="A52" s="285"/>
      <c r="B52" s="166"/>
      <c r="C52" s="295"/>
      <c r="D52" s="166"/>
      <c r="E52" s="289"/>
      <c r="F52" s="332"/>
      <c r="G52" s="333"/>
      <c r="H52" s="333"/>
      <c r="I52" s="333"/>
      <c r="J52" s="334"/>
      <c r="K52" s="314"/>
      <c r="L52" s="314"/>
      <c r="M52" s="314"/>
      <c r="N52" s="314"/>
      <c r="O52" s="314"/>
      <c r="P52" s="314"/>
      <c r="Q52" s="314"/>
      <c r="R52" s="314"/>
      <c r="S52" s="314"/>
      <c r="T52" s="314"/>
      <c r="U52" s="314"/>
      <c r="V52" s="314"/>
      <c r="W52" s="314"/>
      <c r="X52" s="314"/>
      <c r="Y52" s="314"/>
      <c r="Z52" s="314"/>
      <c r="AA52" s="314"/>
      <c r="AB52" s="314"/>
      <c r="AC52" s="314"/>
      <c r="AD52" s="314"/>
      <c r="AE52" s="314"/>
    </row>
    <row r="53" spans="1:31" ht="22.5" thickBot="1">
      <c r="A53" s="286">
        <f>A8</f>
        <v>1762245740</v>
      </c>
      <c r="B53" s="296" t="s">
        <v>94</v>
      </c>
      <c r="C53" s="297">
        <f>C8</f>
        <v>2242721923</v>
      </c>
      <c r="D53" s="297">
        <f>D8</f>
        <v>1997463431</v>
      </c>
      <c r="E53" s="298">
        <f>C53-D53</f>
        <v>245258492</v>
      </c>
      <c r="F53" s="286" t="e">
        <f>F13+F8</f>
        <v>#REF!</v>
      </c>
      <c r="G53" s="335" t="s">
        <v>104</v>
      </c>
      <c r="H53" s="297" t="e">
        <f>H13+H8</f>
        <v>#REF!</v>
      </c>
      <c r="I53" s="297" t="e">
        <f>I13+I8</f>
        <v>#REF!</v>
      </c>
      <c r="J53" s="298" t="e">
        <f>J13+J8</f>
        <v>#REF!</v>
      </c>
      <c r="K53" s="314"/>
      <c r="L53" s="314"/>
      <c r="M53" s="314"/>
      <c r="N53" s="314"/>
      <c r="O53" s="314"/>
      <c r="P53" s="314"/>
      <c r="Q53" s="314"/>
      <c r="R53" s="314"/>
      <c r="S53" s="314"/>
      <c r="T53" s="314"/>
      <c r="U53" s="314"/>
      <c r="V53" s="314"/>
      <c r="W53" s="314"/>
      <c r="X53" s="314"/>
      <c r="Y53" s="314"/>
      <c r="Z53" s="314"/>
      <c r="AA53" s="314"/>
      <c r="AB53" s="314"/>
      <c r="AC53" s="314"/>
      <c r="AD53" s="314"/>
      <c r="AE53" s="314"/>
    </row>
    <row r="54" spans="1:5" s="314" customFormat="1" ht="41.25" customHeight="1">
      <c r="A54" s="482" t="s">
        <v>321</v>
      </c>
      <c r="B54" s="482"/>
      <c r="C54" s="482"/>
      <c r="D54" s="482"/>
      <c r="E54" s="482"/>
    </row>
    <row r="55" spans="1:2" s="314" customFormat="1" ht="15.75" customHeight="1">
      <c r="A55" s="287"/>
      <c r="B55" s="287"/>
    </row>
    <row r="56" spans="1:2" s="314" customFormat="1" ht="15.75" customHeight="1">
      <c r="A56" s="287"/>
      <c r="B56" s="287"/>
    </row>
    <row r="57" spans="1:2" s="314" customFormat="1" ht="15.75">
      <c r="A57" s="287"/>
      <c r="B57" s="287"/>
    </row>
    <row r="58" spans="1:2" s="314" customFormat="1" ht="15.75">
      <c r="A58" s="287"/>
      <c r="B58" s="287"/>
    </row>
    <row r="59" spans="1:2" s="314" customFormat="1" ht="15.75">
      <c r="A59" s="287"/>
      <c r="B59" s="287"/>
    </row>
    <row r="60" spans="1:2" s="314" customFormat="1" ht="19.5" customHeight="1">
      <c r="A60" s="287"/>
      <c r="B60" s="287"/>
    </row>
    <row r="61" spans="1:2" s="314" customFormat="1" ht="15.75">
      <c r="A61" s="287"/>
      <c r="B61" s="287"/>
    </row>
    <row r="62" spans="1:2" s="314" customFormat="1" ht="24.75" customHeight="1">
      <c r="A62" s="287"/>
      <c r="B62" s="287"/>
    </row>
    <row r="63" spans="1:2" s="314" customFormat="1" ht="15.75">
      <c r="A63" s="287"/>
      <c r="B63" s="287"/>
    </row>
    <row r="64" spans="1:2" s="314" customFormat="1" ht="15.75">
      <c r="A64" s="287"/>
      <c r="B64" s="287"/>
    </row>
    <row r="65" spans="1:2" s="314" customFormat="1" ht="15.75">
      <c r="A65" s="287"/>
      <c r="B65" s="287"/>
    </row>
    <row r="66" spans="1:2" s="314" customFormat="1" ht="15.75">
      <c r="A66" s="287"/>
      <c r="B66" s="287"/>
    </row>
    <row r="67" spans="1:2" s="314" customFormat="1" ht="15.75">
      <c r="A67" s="287"/>
      <c r="B67" s="287"/>
    </row>
    <row r="68" spans="1:2" s="314" customFormat="1" ht="15.75">
      <c r="A68" s="287"/>
      <c r="B68" s="287"/>
    </row>
    <row r="69" spans="1:2" s="314" customFormat="1" ht="15.75">
      <c r="A69" s="287"/>
      <c r="B69" s="287"/>
    </row>
    <row r="70" spans="1:2" s="314" customFormat="1" ht="15.75">
      <c r="A70" s="287"/>
      <c r="B70" s="287"/>
    </row>
    <row r="71" spans="1:2" s="314" customFormat="1" ht="15.75">
      <c r="A71" s="287"/>
      <c r="B71" s="287"/>
    </row>
    <row r="72" spans="6:31" ht="21.75">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row>
    <row r="73" spans="6:31" ht="21.75">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row>
    <row r="74" spans="6:31" ht="21.75">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row>
    <row r="75" spans="6:31" ht="21.75">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row>
    <row r="76" spans="6:31" ht="21.75">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row>
    <row r="77" spans="6:31" ht="21.75">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row>
    <row r="78" spans="6:31" ht="21.75">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row>
    <row r="79" spans="6:31" ht="21.75">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row>
    <row r="80" spans="6:31" ht="21.75">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row>
  </sheetData>
  <sheetProtection/>
  <mergeCells count="11">
    <mergeCell ref="B5:B6"/>
    <mergeCell ref="E5:E6"/>
    <mergeCell ref="G5:G6"/>
    <mergeCell ref="J5:J6"/>
    <mergeCell ref="A54:E54"/>
    <mergeCell ref="A1:E1"/>
    <mergeCell ref="F1:J1"/>
    <mergeCell ref="A2:E2"/>
    <mergeCell ref="F2:J2"/>
    <mergeCell ref="A3:E3"/>
    <mergeCell ref="F3:J3"/>
  </mergeCells>
  <printOptions horizontalCentered="1"/>
  <pageMargins left="0.7480314960629921" right="0.7480314960629921" top="0.984251968503937" bottom="0.984251968503937" header="0.5118110236220472" footer="0.5118110236220472"/>
  <pageSetup cellComments="asDisplayed" fitToHeight="0" fitToWidth="1" horizontalDpi="600" verticalDpi="600" orientation="portrait" paperSize="9" scale="79" r:id="rId3"/>
  <headerFooter alignWithMargins="0">
    <oddFooter>&amp;C&amp;14 16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pensionfund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張立偉</dc:creator>
  <cp:keywords/>
  <dc:description/>
  <cp:lastModifiedBy>陳麗蓉</cp:lastModifiedBy>
  <cp:lastPrinted>2017-09-21T02:04:05Z</cp:lastPrinted>
  <dcterms:created xsi:type="dcterms:W3CDTF">2007-04-10T06:48:06Z</dcterms:created>
  <dcterms:modified xsi:type="dcterms:W3CDTF">2017-09-21T02:04:16Z</dcterms:modified>
  <cp:category/>
  <cp:version/>
  <cp:contentType/>
  <cp:contentStatus/>
</cp:coreProperties>
</file>