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604" yWindow="-12" windowWidth="11448" windowHeight="9264"/>
  </bookViews>
  <sheets>
    <sheet name="收支表" sheetId="3" r:id="rId1"/>
    <sheet name="撥補表" sheetId="70" r:id="rId2"/>
    <sheet name="現金流量" sheetId="88" r:id="rId3"/>
    <sheet name="資產" sheetId="9" r:id="rId4"/>
    <sheet name="負債" sheetId="11" r:id="rId5"/>
    <sheet name="收繳給付" sheetId="4" r:id="rId6"/>
    <sheet name="投資業務收入明細表" sheetId="90" r:id="rId7"/>
    <sheet name="兌換賸餘明細表" sheetId="63" r:id="rId8"/>
    <sheet name="手續費收入明細表" sheetId="71" r:id="rId9"/>
    <sheet name="存款利息收入明細表" sheetId="60" r:id="rId10"/>
    <sheet name="其他利息收入明細表" sheetId="94" r:id="rId11"/>
    <sheet name="雜項業務收入" sheetId="85" r:id="rId12"/>
    <sheet name="滯納金收入" sheetId="65" r:id="rId13"/>
    <sheet name="雜項收入" sheetId="86" r:id="rId14"/>
    <sheet name="支出明細表" sheetId="66" r:id="rId15"/>
    <sheet name="銀行存款" sheetId="16" r:id="rId16"/>
    <sheet name="公允價值-流動" sheetId="19" r:id="rId17"/>
    <sheet name="公允價值評價-流動" sheetId="20" r:id="rId18"/>
    <sheet name="持有至到期-流動" sheetId="21" r:id="rId19"/>
    <sheet name="委託經營" sheetId="22" r:id="rId20"/>
    <sheet name="委託經營評價" sheetId="23" r:id="rId21"/>
    <sheet name="其他金融資產-流" sheetId="91" r:id="rId22"/>
    <sheet name="應收退休金" sheetId="25" r:id="rId23"/>
    <sheet name="應收收益" sheetId="34" r:id="rId24"/>
    <sheet name="應收利息" sheetId="24" r:id="rId25"/>
    <sheet name="其他應收款" sheetId="26" r:id="rId26"/>
    <sheet name="其他預付款" sheetId="82" r:id="rId27"/>
    <sheet name="公允價值-非流動" sheetId="46" r:id="rId28"/>
    <sheet name="公允價值評價-非流動" sheetId="47" r:id="rId29"/>
    <sheet name="持有至到期日非流動" sheetId="35" r:id="rId30"/>
    <sheet name="其他金融資產-非流動" sheetId="93" r:id="rId31"/>
    <sheet name="定期存款附表" sheetId="100" r:id="rId32"/>
    <sheet name="電腦軟體" sheetId="83" r:id="rId33"/>
    <sheet name="催收款項" sheetId="27" r:id="rId34"/>
    <sheet name="備抵呆帳-催收款項" sheetId="28" r:id="rId35"/>
    <sheet name="應付費用" sheetId="29" r:id="rId36"/>
    <sheet name="其他應付款" sheetId="30" r:id="rId37"/>
    <sheet name="預收退休金" sheetId="31" r:id="rId38"/>
    <sheet name="其他預收款" sheetId="99" r:id="rId39"/>
    <sheet name="勞工退休基金-本金" sheetId="32" r:id="rId40"/>
    <sheet name="勞工退休基金-收益" sheetId="36" r:id="rId41"/>
    <sheet name="運用表" sheetId="55" r:id="rId42"/>
    <sheet name="委-收支表" sheetId="75" r:id="rId43"/>
    <sheet name="委-經理費" sheetId="79" r:id="rId44"/>
    <sheet name="資產-委" sheetId="97" r:id="rId45"/>
    <sheet name="負債-委" sheetId="98" r:id="rId46"/>
    <sheet name="遠匯" sheetId="56" r:id="rId47"/>
    <sheet name="期貨" sheetId="54" r:id="rId48"/>
    <sheet name="交換" sheetId="80" r:id="rId49"/>
    <sheet name="選擇權" sheetId="89" r:id="rId50"/>
  </sheets>
  <externalReferences>
    <externalReference r:id="rId51"/>
    <externalReference r:id="rId52"/>
    <externalReference r:id="rId53"/>
  </externalReferences>
  <definedNames>
    <definedName name="__123Graph_E" localSheetId="48" hidden="1">[1]LBS4!#REF!</definedName>
    <definedName name="__123Graph_E" localSheetId="6" hidden="1">[2]LBS4!#REF!</definedName>
    <definedName name="__123Graph_E" localSheetId="10" hidden="1">[2]LBS4!#REF!</definedName>
    <definedName name="__123Graph_E" localSheetId="30" hidden="1">[2]LBS4!#REF!</definedName>
    <definedName name="__123Graph_E" localSheetId="21" hidden="1">[2]LBS4!#REF!</definedName>
    <definedName name="__123Graph_E" localSheetId="38" hidden="1">[2]LBS4!#REF!</definedName>
    <definedName name="__123Graph_E" localSheetId="43" hidden="1">[1]LBS4!#REF!</definedName>
    <definedName name="__123Graph_E" localSheetId="31" hidden="1">[1]LBS4!#REF!</definedName>
    <definedName name="__123Graph_E" localSheetId="45" hidden="1">[2]LBS4!#REF!</definedName>
    <definedName name="__123Graph_E" localSheetId="2" hidden="1">[2]LBS4!#REF!</definedName>
    <definedName name="__123Graph_E" localSheetId="47" hidden="1">[2]LBS4!#REF!</definedName>
    <definedName name="__123Graph_E" localSheetId="44" hidden="1">[2]LBS4!#REF!</definedName>
    <definedName name="__123Graph_E" localSheetId="46" hidden="1">[2]LBS4!#REF!</definedName>
    <definedName name="__123Graph_E" hidden="1">[2]LBS4!#REF!</definedName>
    <definedName name="_Regression_Int" localSheetId="0" hidden="1">1</definedName>
    <definedName name="_Regression_Int" localSheetId="5" hidden="1">1</definedName>
    <definedName name="_Regression_Int" localSheetId="4" hidden="1">1</definedName>
    <definedName name="_Regression_Int" localSheetId="45" hidden="1">1</definedName>
    <definedName name="_Regression_Int" localSheetId="3" hidden="1">1</definedName>
    <definedName name="_Regression_Int" localSheetId="44" hidden="1">1</definedName>
    <definedName name="_Regression_Int" localSheetId="41" hidden="1">1</definedName>
    <definedName name="_Regression_Int" localSheetId="1" hidden="1">1</definedName>
    <definedName name="_xlnm.Print_Area" localSheetId="27">'公允價值-非流動'!$A$1:$C$37</definedName>
    <definedName name="_xlnm.Print_Area" localSheetId="16">'公允價值-流動'!$A$1:$C$40</definedName>
    <definedName name="_xlnm.Print_Area" localSheetId="28">'公允價值評價-非流動'!$A$1:$C$35</definedName>
    <definedName name="_xlnm.Print_Area" localSheetId="17">'公允價值評價-流動'!$A$1:$C$41</definedName>
    <definedName name="_xlnm.Print_Area" localSheetId="8">手續費收入明細表!$A$1:$F$30</definedName>
    <definedName name="_xlnm.Print_Area" localSheetId="14">支出明細表!$A$1:$F$49</definedName>
    <definedName name="_xlnm.Print_Area" localSheetId="48">交換!$A$1:$C$32</definedName>
    <definedName name="_xlnm.Print_Area" localSheetId="9">存款利息收入明細表!$A$1:$F$35</definedName>
    <definedName name="_xlnm.Print_Area" localSheetId="0">收支表!$A$1:$I$24</definedName>
    <definedName name="_xlnm.Print_Area" localSheetId="5">收繳給付!$A$1:$E$17</definedName>
    <definedName name="_xlnm.Print_Area" localSheetId="7">兌換賸餘明細表!$A$1:$G$36</definedName>
    <definedName name="_xlnm.Print_Area" localSheetId="10">其他利息收入明細表!$A$1:$F$30</definedName>
    <definedName name="_xlnm.Print_Area" localSheetId="30">'其他金融資產-非流動'!$A$1:$C$34</definedName>
    <definedName name="_xlnm.Print_Area" localSheetId="21">'其他金融資產-流'!$A$1:$C$40</definedName>
    <definedName name="_xlnm.Print_Area" localSheetId="38">其他預收款!$A$1:$C$34</definedName>
    <definedName name="_xlnm.Print_Area" localSheetId="36">其他應付款!$A$1:$C$32</definedName>
    <definedName name="_xlnm.Print_Area" localSheetId="25">其他應收款!$A$1:$C$35</definedName>
    <definedName name="_xlnm.Print_Area" localSheetId="42">'委-收支表'!$A$1:$C$53</definedName>
    <definedName name="_xlnm.Print_Area" localSheetId="19">委託經營!$A$1:$C$46</definedName>
    <definedName name="_xlnm.Print_Area" localSheetId="20">委託經營評價!$A$1:$C$39</definedName>
    <definedName name="_xlnm.Print_Area" localSheetId="43">'委-經理費'!$A$1:$B$55</definedName>
    <definedName name="_xlnm.Print_Area" localSheetId="31">定期存款附表!$A$2:$H$35</definedName>
    <definedName name="_xlnm.Print_Area" localSheetId="29">持有至到期日非流動!$A$1:$C$32</definedName>
    <definedName name="_xlnm.Print_Area" localSheetId="18">'持有至到期-流動'!$A$1:$C$32</definedName>
    <definedName name="_xlnm.Print_Area" localSheetId="4">負債!$A$1:$G$28</definedName>
    <definedName name="_xlnm.Print_Area" localSheetId="2">現金流量!$A$1:$F$42</definedName>
    <definedName name="_xlnm.Print_Area" localSheetId="34">'備抵呆帳-催收款項'!$A$1:$C$33</definedName>
    <definedName name="_xlnm.Print_Area" localSheetId="39">'勞工退休基金-本金'!$A$1:$C$32</definedName>
    <definedName name="_xlnm.Print_Area" localSheetId="40">'勞工退休基金-收益'!$A$1:$C$32</definedName>
    <definedName name="_xlnm.Print_Area" localSheetId="47">期貨!$A$1:$C$31</definedName>
    <definedName name="_xlnm.Print_Area" localSheetId="33">催收款項!$A$1:$C$33</definedName>
    <definedName name="_xlnm.Print_Area" localSheetId="3">資產!$A$1:$G$46</definedName>
    <definedName name="_xlnm.Print_Area" localSheetId="41">運用表!$A$1:$E$17</definedName>
    <definedName name="_xlnm.Print_Area" localSheetId="37">預收退休金!$A$1:$C$34</definedName>
    <definedName name="_xlnm.Print_Area" localSheetId="12">滯納金收入!$A$1:$F$35</definedName>
    <definedName name="_xlnm.Print_Area" localSheetId="46">遠匯!$A$1:$F$32</definedName>
    <definedName name="_xlnm.Print_Area" localSheetId="15">銀行存款!$A$1:$C$37</definedName>
    <definedName name="_xlnm.Print_Area" localSheetId="1">撥補表!$A$1:$I$34</definedName>
    <definedName name="_xlnm.Print_Area" localSheetId="49">選擇權!$A$1:$C$32</definedName>
    <definedName name="_xlnm.Print_Area" localSheetId="35">應付費用!$A$1:$C$32</definedName>
    <definedName name="_xlnm.Print_Area" localSheetId="23">應收收益!$A$1:$C$32</definedName>
    <definedName name="_xlnm.Print_Area" localSheetId="24">應收利息!$A$1:$C$34</definedName>
    <definedName name="_xlnm.Print_Area" localSheetId="22">應收退休金!$A$1:$C$34</definedName>
    <definedName name="Print_Area_MI" localSheetId="0">收支表!$A$1:$I$31</definedName>
    <definedName name="Print_Area_MI" localSheetId="5">收繳給付!$A$1:$E$28</definedName>
    <definedName name="Print_Area_MI" localSheetId="4">負債!$A$1:$G$8</definedName>
    <definedName name="Print_Area_MI" localSheetId="45">'負債-委'!$A$1:$G$8</definedName>
    <definedName name="Print_Area_MI" localSheetId="3">資產!$A$1:$G$43</definedName>
    <definedName name="Print_Area_MI" localSheetId="44">'資產-委'!$A$1:$G$34</definedName>
    <definedName name="Print_Area_MI" localSheetId="41">運用表!$A$1:$E$17</definedName>
    <definedName name="Print_Area_MI" localSheetId="1">撥補表!$A$1:$H$42</definedName>
    <definedName name="_xlnm.Print_Titles" localSheetId="6">投資業務收入明細表!$1:$6</definedName>
    <definedName name="T3_" localSheetId="38">#REF!</definedName>
    <definedName name="T3_" localSheetId="45">#REF!</definedName>
    <definedName name="T3_" localSheetId="44">#REF!</definedName>
    <definedName name="T3_">#REF!</definedName>
    <definedName name="T5_" localSheetId="4">負債!#REF!</definedName>
    <definedName name="T5_" localSheetId="45">'負債-委'!#REF!</definedName>
    <definedName name="T5_" localSheetId="3">資產!$A$14</definedName>
    <definedName name="T5_" localSheetId="44">'資產-委'!$A$20</definedName>
    <definedName name="T5_">#N/A</definedName>
    <definedName name="TI" localSheetId="38">#REF!</definedName>
    <definedName name="TI" localSheetId="45">#REF!</definedName>
    <definedName name="TI" localSheetId="44">#REF!</definedName>
    <definedName name="TI">#REF!</definedName>
    <definedName name="TT">#N/A</definedName>
  </definedNames>
  <calcPr calcId="145621"/>
</workbook>
</file>

<file path=xl/calcChain.xml><?xml version="1.0" encoding="utf-8"?>
<calcChain xmlns="http://schemas.openxmlformats.org/spreadsheetml/2006/main">
  <c r="B24" i="22" l="1"/>
  <c r="B34" i="99" l="1"/>
  <c r="B32" i="34" l="1"/>
  <c r="D35" i="88" l="1"/>
  <c r="D34" i="88"/>
  <c r="D20" i="88" l="1"/>
  <c r="D9" i="88"/>
  <c r="I12" i="3" l="1"/>
  <c r="I9" i="3"/>
  <c r="F18" i="3" l="1"/>
  <c r="B18" i="79" l="1"/>
  <c r="E8" i="55" l="1"/>
  <c r="E9" i="55"/>
  <c r="E10" i="55"/>
  <c r="E11" i="55"/>
  <c r="E7" i="55"/>
  <c r="E6" i="55"/>
  <c r="C19" i="79" l="1"/>
  <c r="J35" i="100" l="1"/>
  <c r="F35" i="100"/>
  <c r="E35" i="100"/>
  <c r="D35" i="100"/>
  <c r="C35" i="100"/>
  <c r="B35" i="100"/>
  <c r="G34" i="100"/>
  <c r="G33" i="100"/>
  <c r="G32" i="100"/>
  <c r="G31" i="100"/>
  <c r="G30" i="100"/>
  <c r="G29" i="100"/>
  <c r="G28" i="100"/>
  <c r="G27" i="100"/>
  <c r="G26" i="100"/>
  <c r="G25" i="100"/>
  <c r="G24" i="100"/>
  <c r="G23" i="100"/>
  <c r="G22" i="100"/>
  <c r="G21" i="100"/>
  <c r="G20" i="100"/>
  <c r="G19" i="100"/>
  <c r="G18" i="100"/>
  <c r="G17" i="100"/>
  <c r="G16" i="100"/>
  <c r="G15" i="100"/>
  <c r="G14" i="100"/>
  <c r="G13" i="100"/>
  <c r="G12" i="100"/>
  <c r="G11" i="100"/>
  <c r="G10" i="100"/>
  <c r="G9" i="100"/>
  <c r="G8" i="100"/>
  <c r="G35" i="100" l="1"/>
  <c r="I28" i="9" l="1"/>
  <c r="B6" i="99" l="1"/>
  <c r="B6" i="34"/>
  <c r="B24" i="23"/>
  <c r="B6" i="23"/>
  <c r="B6" i="22"/>
  <c r="B6" i="20"/>
  <c r="B40" i="19"/>
  <c r="B6" i="19"/>
  <c r="B24" i="98" l="1"/>
  <c r="B23" i="98"/>
  <c r="B22" i="98"/>
  <c r="B20" i="98"/>
  <c r="B19" i="98"/>
  <c r="B18" i="98"/>
  <c r="B16" i="98"/>
  <c r="B15" i="98" s="1"/>
  <c r="B14" i="98"/>
  <c r="B13" i="98"/>
  <c r="B12" i="98"/>
  <c r="B10" i="98"/>
  <c r="B9" i="98"/>
  <c r="B33" i="97"/>
  <c r="B32" i="97"/>
  <c r="B31" i="97"/>
  <c r="B30" i="97"/>
  <c r="B29" i="97"/>
  <c r="B28" i="97"/>
  <c r="B27" i="97"/>
  <c r="B26" i="97"/>
  <c r="B25" i="97"/>
  <c r="B24" i="97"/>
  <c r="B23" i="97"/>
  <c r="B22" i="97"/>
  <c r="B21" i="97"/>
  <c r="B19" i="97"/>
  <c r="B18" i="97"/>
  <c r="B17" i="97"/>
  <c r="B16" i="97"/>
  <c r="B15" i="97"/>
  <c r="B14" i="97"/>
  <c r="B13" i="97"/>
  <c r="B11" i="97"/>
  <c r="B10" i="97"/>
  <c r="B34" i="75"/>
  <c r="B25" i="75"/>
  <c r="B20" i="97" l="1"/>
  <c r="B9" i="97"/>
  <c r="B11" i="98"/>
  <c r="B12" i="97"/>
  <c r="B8" i="97" s="1"/>
  <c r="B7" i="97" s="1"/>
  <c r="B34" i="97" s="1"/>
  <c r="B21" i="98"/>
  <c r="B17" i="98"/>
  <c r="F14" i="11"/>
  <c r="B12" i="11"/>
  <c r="B8" i="98" l="1"/>
  <c r="B7" i="98" s="1"/>
  <c r="B32" i="98" s="1"/>
  <c r="D22" i="11"/>
  <c r="D21" i="11" s="1"/>
  <c r="D16" i="11" s="1"/>
  <c r="D24" i="11" s="1"/>
  <c r="D18" i="11"/>
  <c r="D17" i="11"/>
  <c r="D12" i="11"/>
  <c r="D9" i="11"/>
  <c r="D8" i="11"/>
  <c r="D7" i="11" s="1"/>
  <c r="D39" i="9"/>
  <c r="D38" i="9"/>
  <c r="D36" i="9"/>
  <c r="D35" i="9"/>
  <c r="D28" i="9"/>
  <c r="D27" i="9"/>
  <c r="D25" i="9"/>
  <c r="D20" i="9"/>
  <c r="D11" i="9"/>
  <c r="D9" i="9"/>
  <c r="D8" i="9" s="1"/>
  <c r="D7" i="9" s="1"/>
  <c r="D43" i="9" s="1"/>
  <c r="H26" i="70"/>
  <c r="H25" i="70"/>
  <c r="H21" i="70"/>
  <c r="H20" i="70"/>
  <c r="D15" i="11" l="1"/>
  <c r="D28" i="11"/>
  <c r="E19" i="88"/>
  <c r="E20" i="88"/>
  <c r="C8" i="90" l="1"/>
  <c r="B6" i="79" l="1"/>
  <c r="B55" i="79" l="1"/>
  <c r="C56" i="79" s="1"/>
  <c r="C7" i="79"/>
  <c r="C26" i="90"/>
  <c r="C14" i="90"/>
  <c r="C7" i="90" l="1"/>
  <c r="B43" i="75"/>
  <c r="B40" i="75"/>
  <c r="B17" i="75"/>
  <c r="B33" i="75" l="1"/>
  <c r="B6" i="82" l="1"/>
  <c r="B9" i="91"/>
  <c r="B8" i="66" l="1"/>
  <c r="B7" i="66" s="1"/>
  <c r="C27" i="66"/>
  <c r="B9" i="11" l="1"/>
  <c r="F12" i="11"/>
  <c r="G12" i="11" s="1"/>
  <c r="F31" i="9"/>
  <c r="F29" i="9"/>
  <c r="I29" i="9" s="1"/>
  <c r="B8" i="11" l="1"/>
  <c r="E35" i="88"/>
  <c r="F35" i="88" s="1"/>
  <c r="E34" i="88"/>
  <c r="F34" i="88" s="1"/>
  <c r="E31" i="88"/>
  <c r="F31" i="88" s="1"/>
  <c r="E30" i="88"/>
  <c r="F30" i="88" s="1"/>
  <c r="E25" i="88"/>
  <c r="E26" i="88"/>
  <c r="E27" i="88"/>
  <c r="E24" i="88"/>
  <c r="F19" i="88"/>
  <c r="E9" i="88"/>
  <c r="F9" i="88" s="1"/>
  <c r="E12" i="88"/>
  <c r="F12" i="88" s="1"/>
  <c r="E13" i="88"/>
  <c r="F13" i="88" s="1"/>
  <c r="E14" i="88"/>
  <c r="E15" i="88"/>
  <c r="F15" i="88" s="1"/>
  <c r="E16" i="88"/>
  <c r="F16" i="88" s="1"/>
  <c r="E17" i="88"/>
  <c r="F12" i="3" l="1"/>
  <c r="F20" i="11" l="1"/>
  <c r="G20" i="11" s="1"/>
  <c r="F19" i="11"/>
  <c r="G19" i="11" s="1"/>
  <c r="G29" i="9"/>
  <c r="F42" i="9"/>
  <c r="G42" i="9" s="1"/>
  <c r="F41" i="9"/>
  <c r="G41" i="9" s="1"/>
  <c r="F40" i="9"/>
  <c r="G40" i="9" s="1"/>
  <c r="F37" i="9"/>
  <c r="E36" i="9"/>
  <c r="E35" i="9" s="1"/>
  <c r="E25" i="9"/>
  <c r="F34" i="9"/>
  <c r="F33" i="9"/>
  <c r="F26" i="9"/>
  <c r="G26" i="9" s="1"/>
  <c r="F24" i="9"/>
  <c r="G24" i="9" s="1"/>
  <c r="F23" i="9"/>
  <c r="G23" i="9" s="1"/>
  <c r="F22" i="9"/>
  <c r="G22" i="9" s="1"/>
  <c r="F21" i="9"/>
  <c r="F19" i="9"/>
  <c r="G19" i="9" s="1"/>
  <c r="F18" i="9"/>
  <c r="G18" i="9" s="1"/>
  <c r="F17" i="9"/>
  <c r="G17" i="9" s="1"/>
  <c r="F16" i="9"/>
  <c r="G16" i="9" s="1"/>
  <c r="F11" i="11"/>
  <c r="G11" i="11" s="1"/>
  <c r="F13" i="11"/>
  <c r="G13" i="11" s="1"/>
  <c r="F10" i="11"/>
  <c r="G10" i="11" s="1"/>
  <c r="F17" i="3"/>
  <c r="G17" i="3" s="1"/>
  <c r="F17" i="70"/>
  <c r="F10" i="70"/>
  <c r="G10" i="70" s="1"/>
  <c r="F9" i="70"/>
  <c r="G9" i="70" s="1"/>
  <c r="F20" i="3"/>
  <c r="G20" i="3" s="1"/>
  <c r="F10" i="3"/>
  <c r="F11" i="3"/>
  <c r="G11" i="3" s="1"/>
  <c r="F13" i="3"/>
  <c r="F14" i="3"/>
  <c r="G14" i="3" s="1"/>
  <c r="F15" i="3"/>
  <c r="F8" i="3"/>
  <c r="G8" i="3" s="1"/>
  <c r="H19" i="70"/>
  <c r="D12" i="70" s="1"/>
  <c r="H11" i="70"/>
  <c r="B10" i="46"/>
  <c r="B10" i="47"/>
  <c r="B6" i="54"/>
  <c r="B9" i="54"/>
  <c r="F32" i="56"/>
  <c r="B7" i="75"/>
  <c r="B11" i="75"/>
  <c r="B14" i="55"/>
  <c r="D14" i="55"/>
  <c r="B32" i="36"/>
  <c r="B32" i="32"/>
  <c r="B34" i="31"/>
  <c r="B6" i="30"/>
  <c r="B8" i="30"/>
  <c r="B10" i="30"/>
  <c r="B12" i="30"/>
  <c r="B6" i="29"/>
  <c r="B32" i="29" s="1"/>
  <c r="B6" i="28"/>
  <c r="B33" i="28"/>
  <c r="B6" i="27"/>
  <c r="B33" i="27" s="1"/>
  <c r="B35" i="83"/>
  <c r="B6" i="93"/>
  <c r="B34" i="93" s="1"/>
  <c r="B6" i="35"/>
  <c r="B32" i="35" s="1"/>
  <c r="B6" i="47"/>
  <c r="B8" i="47"/>
  <c r="B6" i="46"/>
  <c r="B8" i="46"/>
  <c r="B33" i="82"/>
  <c r="B6" i="26"/>
  <c r="B8" i="26"/>
  <c r="B6" i="24"/>
  <c r="B9" i="24"/>
  <c r="B12" i="24"/>
  <c r="B14" i="24"/>
  <c r="B34" i="25"/>
  <c r="B46" i="22"/>
  <c r="B6" i="21"/>
  <c r="B9" i="21"/>
  <c r="B8" i="20"/>
  <c r="B10" i="20"/>
  <c r="B12" i="20"/>
  <c r="B15" i="20"/>
  <c r="B17" i="20"/>
  <c r="B19" i="20"/>
  <c r="B8" i="19"/>
  <c r="B10" i="19"/>
  <c r="B12" i="19"/>
  <c r="B15" i="19"/>
  <c r="B17" i="19"/>
  <c r="B6" i="16"/>
  <c r="B8" i="16"/>
  <c r="B26" i="16"/>
  <c r="B47" i="66"/>
  <c r="C9" i="66"/>
  <c r="C21" i="66"/>
  <c r="D21" i="66" s="1"/>
  <c r="D27" i="66"/>
  <c r="C39" i="66"/>
  <c r="C42" i="66"/>
  <c r="D45" i="66"/>
  <c r="E45" i="66" s="1"/>
  <c r="C7" i="86"/>
  <c r="D7" i="86" s="1"/>
  <c r="D34" i="86" s="1"/>
  <c r="D7" i="65"/>
  <c r="E7" i="65" s="1"/>
  <c r="E34" i="65" s="1"/>
  <c r="B34" i="65"/>
  <c r="C34" i="65"/>
  <c r="C7" i="85"/>
  <c r="D7" i="85" s="1"/>
  <c r="D34" i="85" s="1"/>
  <c r="C7" i="94"/>
  <c r="C30" i="94" s="1"/>
  <c r="C8" i="60"/>
  <c r="C11" i="60"/>
  <c r="B35" i="60"/>
  <c r="C7" i="71"/>
  <c r="D7" i="71" s="1"/>
  <c r="D30" i="71" s="1"/>
  <c r="C8" i="63"/>
  <c r="C11" i="63"/>
  <c r="C37" i="90"/>
  <c r="B37" i="90"/>
  <c r="D8" i="4"/>
  <c r="E8" i="4" s="1"/>
  <c r="D10" i="4"/>
  <c r="E10" i="4" s="1"/>
  <c r="B17" i="4"/>
  <c r="C17" i="4"/>
  <c r="F9" i="11"/>
  <c r="G9" i="11" s="1"/>
  <c r="B18" i="11"/>
  <c r="B17" i="11" s="1"/>
  <c r="B22" i="11"/>
  <c r="F22" i="11" s="1"/>
  <c r="G22" i="11" s="1"/>
  <c r="C22" i="11"/>
  <c r="F23" i="11"/>
  <c r="G23" i="11" s="1"/>
  <c r="B9" i="9"/>
  <c r="F10" i="9"/>
  <c r="G10" i="9" s="1"/>
  <c r="B11" i="9"/>
  <c r="F11" i="9" s="1"/>
  <c r="G11" i="9" s="1"/>
  <c r="F12" i="9"/>
  <c r="G12" i="9" s="1"/>
  <c r="F14" i="9"/>
  <c r="G14" i="9" s="1"/>
  <c r="E16" i="9"/>
  <c r="E17" i="9"/>
  <c r="E18" i="9"/>
  <c r="B20" i="9"/>
  <c r="F20" i="9" s="1"/>
  <c r="G20" i="9" s="1"/>
  <c r="E21" i="9"/>
  <c r="E20" i="9" s="1"/>
  <c r="G21" i="9"/>
  <c r="E22" i="9"/>
  <c r="E23" i="9"/>
  <c r="E24" i="9"/>
  <c r="B25" i="9"/>
  <c r="C27" i="9"/>
  <c r="B28" i="9"/>
  <c r="F28" i="9" s="1"/>
  <c r="G28" i="9" s="1"/>
  <c r="G31" i="9"/>
  <c r="E33" i="9"/>
  <c r="B36" i="9"/>
  <c r="F36" i="9" s="1"/>
  <c r="G36" i="9" s="1"/>
  <c r="E38" i="9"/>
  <c r="B39" i="9"/>
  <c r="F39" i="9" s="1"/>
  <c r="G39" i="9" s="1"/>
  <c r="E40" i="9"/>
  <c r="E39" i="9" s="1"/>
  <c r="L40" i="9"/>
  <c r="E41" i="9"/>
  <c r="L41" i="9"/>
  <c r="E42" i="9"/>
  <c r="J42" i="9"/>
  <c r="K42" i="9"/>
  <c r="E43" i="9"/>
  <c r="C11" i="88"/>
  <c r="D11" i="88"/>
  <c r="F24" i="88"/>
  <c r="F25" i="88"/>
  <c r="F27" i="88"/>
  <c r="C28" i="88"/>
  <c r="D28" i="88"/>
  <c r="C32" i="88"/>
  <c r="D32" i="88"/>
  <c r="B8" i="70"/>
  <c r="D8" i="70"/>
  <c r="B11" i="70"/>
  <c r="B15" i="70"/>
  <c r="B14" i="70" s="1"/>
  <c r="D16" i="70"/>
  <c r="B18" i="70"/>
  <c r="B7" i="3"/>
  <c r="C14" i="3" s="1"/>
  <c r="D7" i="3"/>
  <c r="E18" i="3" s="1"/>
  <c r="I10" i="3"/>
  <c r="B16" i="3"/>
  <c r="D16" i="3"/>
  <c r="C34" i="85" l="1"/>
  <c r="B35" i="26"/>
  <c r="B41" i="20"/>
  <c r="F16" i="70"/>
  <c r="G16" i="70" s="1"/>
  <c r="D15" i="70"/>
  <c r="I15" i="3"/>
  <c r="I11" i="3"/>
  <c r="C7" i="60"/>
  <c r="D17" i="4"/>
  <c r="E17" i="4" s="1"/>
  <c r="G34" i="9"/>
  <c r="I34" i="9"/>
  <c r="G33" i="9"/>
  <c r="I33" i="9"/>
  <c r="G37" i="9"/>
  <c r="I37" i="9"/>
  <c r="K37" i="9" s="1"/>
  <c r="E32" i="88"/>
  <c r="F32" i="88" s="1"/>
  <c r="F16" i="3"/>
  <c r="G16" i="3" s="1"/>
  <c r="B22" i="3"/>
  <c r="F7" i="3"/>
  <c r="G7" i="3" s="1"/>
  <c r="B37" i="16"/>
  <c r="C8" i="66"/>
  <c r="D8" i="66" s="1"/>
  <c r="E8" i="66" s="1"/>
  <c r="B35" i="47"/>
  <c r="E28" i="88"/>
  <c r="F28" i="88" s="1"/>
  <c r="E11" i="88"/>
  <c r="F11" i="88" s="1"/>
  <c r="L42" i="9"/>
  <c r="B10" i="75"/>
  <c r="B6" i="75" s="1"/>
  <c r="B32" i="30"/>
  <c r="B37" i="46"/>
  <c r="B34" i="24"/>
  <c r="B6" i="91"/>
  <c r="B40" i="91" s="1"/>
  <c r="B39" i="23"/>
  <c r="B32" i="21"/>
  <c r="C38" i="66"/>
  <c r="D38" i="66" s="1"/>
  <c r="D34" i="65"/>
  <c r="C7" i="63"/>
  <c r="C35" i="63" s="1"/>
  <c r="D7" i="90"/>
  <c r="E7" i="90" s="1"/>
  <c r="E37" i="90" s="1"/>
  <c r="B35" i="9"/>
  <c r="F35" i="9" s="1"/>
  <c r="G35" i="9" s="1"/>
  <c r="B8" i="9"/>
  <c r="F8" i="9" s="1"/>
  <c r="G8" i="9" s="1"/>
  <c r="C17" i="3"/>
  <c r="C8" i="3"/>
  <c r="C20" i="3"/>
  <c r="C16" i="3"/>
  <c r="C11" i="3"/>
  <c r="E12" i="3"/>
  <c r="E10" i="3"/>
  <c r="E11" i="3"/>
  <c r="E14" i="3"/>
  <c r="E13" i="3"/>
  <c r="E15" i="3"/>
  <c r="E16" i="3"/>
  <c r="E17" i="3"/>
  <c r="E11" i="9"/>
  <c r="E8" i="9" s="1"/>
  <c r="F17" i="11"/>
  <c r="G17" i="11" s="1"/>
  <c r="D7" i="60"/>
  <c r="C35" i="60"/>
  <c r="B38" i="9"/>
  <c r="F38" i="9" s="1"/>
  <c r="G38" i="9" s="1"/>
  <c r="F9" i="9"/>
  <c r="G9" i="9" s="1"/>
  <c r="B27" i="9"/>
  <c r="F27" i="9" s="1"/>
  <c r="G27" i="9" s="1"/>
  <c r="C30" i="71"/>
  <c r="D7" i="94"/>
  <c r="D30" i="94" s="1"/>
  <c r="D32" i="56"/>
  <c r="B21" i="11"/>
  <c r="C34" i="86"/>
  <c r="F25" i="9"/>
  <c r="G25" i="9" s="1"/>
  <c r="F18" i="11"/>
  <c r="G18" i="11" s="1"/>
  <c r="H22" i="3"/>
  <c r="I22" i="3" s="1"/>
  <c r="F8" i="70"/>
  <c r="G8" i="70" s="1"/>
  <c r="D14" i="70"/>
  <c r="F14" i="70" s="1"/>
  <c r="G14" i="70" s="1"/>
  <c r="B7" i="70"/>
  <c r="C15" i="70" s="1"/>
  <c r="D11" i="70"/>
  <c r="F12" i="70"/>
  <c r="G12" i="70" s="1"/>
  <c r="D19" i="70"/>
  <c r="H18" i="70"/>
  <c r="H7" i="70"/>
  <c r="H15" i="70"/>
  <c r="I14" i="3"/>
  <c r="I20" i="3"/>
  <c r="I17" i="3"/>
  <c r="I8" i="3"/>
  <c r="I13" i="3"/>
  <c r="I16" i="3"/>
  <c r="E20" i="3"/>
  <c r="E8" i="3"/>
  <c r="D22" i="3"/>
  <c r="B49" i="75" l="1"/>
  <c r="C22" i="3"/>
  <c r="C8" i="88"/>
  <c r="C10" i="88" s="1"/>
  <c r="C18" i="88" s="1"/>
  <c r="C22" i="88" s="1"/>
  <c r="C33" i="88" s="1"/>
  <c r="C14" i="70"/>
  <c r="C11" i="70"/>
  <c r="C7" i="66"/>
  <c r="D7" i="63"/>
  <c r="D35" i="63" s="1"/>
  <c r="D37" i="90"/>
  <c r="F22" i="3"/>
  <c r="G22" i="3" s="1"/>
  <c r="F21" i="11"/>
  <c r="G21" i="11" s="1"/>
  <c r="B16" i="11"/>
  <c r="B7" i="9"/>
  <c r="E7" i="60"/>
  <c r="E35" i="60" s="1"/>
  <c r="D35" i="60"/>
  <c r="C10" i="70"/>
  <c r="C19" i="70"/>
  <c r="C9" i="70"/>
  <c r="C12" i="70"/>
  <c r="C16" i="70"/>
  <c r="B7" i="11"/>
  <c r="F8" i="11"/>
  <c r="G8" i="11" s="1"/>
  <c r="C8" i="70"/>
  <c r="C18" i="70"/>
  <c r="E14" i="9"/>
  <c r="E29" i="9"/>
  <c r="E10" i="9"/>
  <c r="E12" i="9"/>
  <c r="E31" i="9"/>
  <c r="F15" i="70"/>
  <c r="G15" i="70" s="1"/>
  <c r="I12" i="70"/>
  <c r="I17" i="70"/>
  <c r="I10" i="70"/>
  <c r="I18" i="70"/>
  <c r="F11" i="70"/>
  <c r="D7" i="70"/>
  <c r="D18" i="70"/>
  <c r="F19" i="70"/>
  <c r="G19" i="70" s="1"/>
  <c r="I19" i="70"/>
  <c r="I11" i="70"/>
  <c r="H14" i="70"/>
  <c r="I14" i="70" s="1"/>
  <c r="I15" i="70"/>
  <c r="I8" i="70"/>
  <c r="E22" i="3"/>
  <c r="D8" i="88"/>
  <c r="E11" i="70" l="1"/>
  <c r="E9" i="70"/>
  <c r="E16" i="70"/>
  <c r="D10" i="88"/>
  <c r="E8" i="88"/>
  <c r="F8" i="88" s="1"/>
  <c r="E28" i="9"/>
  <c r="E27" i="9" s="1"/>
  <c r="C47" i="66"/>
  <c r="D7" i="66"/>
  <c r="F16" i="11"/>
  <c r="B24" i="11"/>
  <c r="F7" i="70"/>
  <c r="G7" i="70" s="1"/>
  <c r="G11" i="70"/>
  <c r="F7" i="11"/>
  <c r="G7" i="11" s="1"/>
  <c r="B15" i="11"/>
  <c r="F15" i="11" s="1"/>
  <c r="G15" i="11" s="1"/>
  <c r="B28" i="11"/>
  <c r="C10" i="9"/>
  <c r="C9" i="9" s="1"/>
  <c r="C12" i="9"/>
  <c r="C23" i="9"/>
  <c r="C33" i="9"/>
  <c r="C42" i="9"/>
  <c r="C17" i="9"/>
  <c r="C31" i="9"/>
  <c r="C41" i="9"/>
  <c r="B43" i="9"/>
  <c r="C22" i="9"/>
  <c r="C24" i="9"/>
  <c r="C40" i="9"/>
  <c r="F7" i="9"/>
  <c r="G7" i="9" s="1"/>
  <c r="C14" i="9"/>
  <c r="C16" i="9"/>
  <c r="C18" i="9"/>
  <c r="C21" i="9"/>
  <c r="C29" i="9"/>
  <c r="E16" i="11"/>
  <c r="E19" i="70"/>
  <c r="E20" i="11"/>
  <c r="E10" i="11"/>
  <c r="E13" i="11"/>
  <c r="E28" i="11"/>
  <c r="E19" i="11"/>
  <c r="E18" i="11" s="1"/>
  <c r="E11" i="11"/>
  <c r="E22" i="11"/>
  <c r="E8" i="11"/>
  <c r="E17" i="11"/>
  <c r="E21" i="11"/>
  <c r="E7" i="11"/>
  <c r="E18" i="70"/>
  <c r="F18" i="70"/>
  <c r="G18" i="70" s="1"/>
  <c r="E17" i="70"/>
  <c r="E14" i="70"/>
  <c r="E8" i="70"/>
  <c r="E10" i="70"/>
  <c r="E15" i="70"/>
  <c r="E12" i="70"/>
  <c r="E10" i="88" l="1"/>
  <c r="F10" i="88" s="1"/>
  <c r="D18" i="88"/>
  <c r="E18" i="88" s="1"/>
  <c r="E7" i="66"/>
  <c r="E47" i="66" s="1"/>
  <c r="D47" i="66"/>
  <c r="C39" i="9"/>
  <c r="C38" i="9" s="1"/>
  <c r="C10" i="11"/>
  <c r="C13" i="11"/>
  <c r="C19" i="11"/>
  <c r="C11" i="11"/>
  <c r="F28" i="11"/>
  <c r="G28" i="11" s="1"/>
  <c r="C20" i="11"/>
  <c r="C28" i="11"/>
  <c r="C21" i="11"/>
  <c r="C16" i="11"/>
  <c r="C11" i="9"/>
  <c r="C7" i="11"/>
  <c r="C20" i="9"/>
  <c r="F43" i="9"/>
  <c r="G43" i="9" s="1"/>
  <c r="C43" i="9"/>
  <c r="F24" i="11"/>
  <c r="G16" i="11"/>
  <c r="G24" i="11" s="1"/>
  <c r="C8" i="9" l="1"/>
  <c r="C7" i="9" s="1"/>
  <c r="D22" i="88"/>
  <c r="D33" i="88" s="1"/>
  <c r="E33" i="88" s="1"/>
  <c r="F33" i="88" s="1"/>
  <c r="F18" i="88"/>
  <c r="C18" i="11"/>
  <c r="C17" i="11" s="1"/>
  <c r="C9" i="11"/>
  <c r="C8" i="11" s="1"/>
  <c r="E22" i="88" l="1"/>
  <c r="F22" i="88" s="1"/>
  <c r="C14" i="55" l="1"/>
  <c r="E14" i="55" s="1"/>
</calcChain>
</file>

<file path=xl/sharedStrings.xml><?xml version="1.0" encoding="utf-8"?>
<sst xmlns="http://schemas.openxmlformats.org/spreadsheetml/2006/main" count="1142" uniqueCount="844">
  <si>
    <t>%</t>
  </si>
  <si>
    <t>資產</t>
  </si>
  <si>
    <t>負債</t>
  </si>
  <si>
    <t xml:space="preserve">       </t>
    <phoneticPr fontId="2" type="noConversion"/>
  </si>
  <si>
    <t xml:space="preserve"> 上年底結存數額</t>
  </si>
  <si>
    <t xml:space="preserve"> 本年度增加數</t>
  </si>
  <si>
    <t xml:space="preserve"> 本年度減少數</t>
  </si>
  <si>
    <t xml:space="preserve"> 本年底結存數額</t>
  </si>
  <si>
    <t xml:space="preserve">  合              計</t>
  </si>
  <si>
    <t xml:space="preserve">  資         產</t>
  </si>
  <si>
    <t>比較增減(-)</t>
    <phoneticPr fontId="2" type="noConversion"/>
  </si>
  <si>
    <t xml:space="preserve">    </t>
  </si>
  <si>
    <t xml:space="preserve">      單位:新臺幣元</t>
    <phoneticPr fontId="2" type="noConversion"/>
  </si>
  <si>
    <t xml:space="preserve">          單位:新臺幣元</t>
    <phoneticPr fontId="2" type="noConversion"/>
  </si>
  <si>
    <t xml:space="preserve">  滯納金收入</t>
    <phoneticPr fontId="2" type="noConversion"/>
  </si>
  <si>
    <t>勞工退休基金(新制)</t>
    <phoneticPr fontId="9" type="noConversion"/>
  </si>
  <si>
    <t>支出明細表</t>
    <phoneticPr fontId="9" type="noConversion"/>
  </si>
  <si>
    <t>金    額</t>
    <phoneticPr fontId="9" type="noConversion"/>
  </si>
  <si>
    <t>說      明</t>
    <phoneticPr fontId="9" type="noConversion"/>
  </si>
  <si>
    <t>委託經營資產評價調整明細表</t>
    <phoneticPr fontId="9" type="noConversion"/>
  </si>
  <si>
    <t>其他應付款明細表</t>
    <phoneticPr fontId="9" type="noConversion"/>
  </si>
  <si>
    <t>勞工退休基金(新制)</t>
    <phoneticPr fontId="2" type="noConversion"/>
  </si>
  <si>
    <t xml:space="preserve"> 勞工退休基金(新制)</t>
    <phoneticPr fontId="2" type="noConversion"/>
  </si>
  <si>
    <t xml:space="preserve"> </t>
    <phoneticPr fontId="9" type="noConversion"/>
  </si>
  <si>
    <t>銀行存款－活儲存款</t>
  </si>
  <si>
    <t>科    目</t>
    <phoneticPr fontId="9" type="noConversion"/>
  </si>
  <si>
    <t>委託經營資產－國內</t>
    <phoneticPr fontId="9" type="noConversion"/>
  </si>
  <si>
    <t>委託經營資產－國外</t>
    <phoneticPr fontId="9" type="noConversion"/>
  </si>
  <si>
    <t>委託經營資產評價調整－國外</t>
    <phoneticPr fontId="9" type="noConversion"/>
  </si>
  <si>
    <t>應收利息－銀行存款</t>
    <phoneticPr fontId="9" type="noConversion"/>
  </si>
  <si>
    <t>應付費用－手續費</t>
    <phoneticPr fontId="9" type="noConversion"/>
  </si>
  <si>
    <t>單位:新臺幣元</t>
  </si>
  <si>
    <t xml:space="preserve">    應收收益－股利－國外</t>
    <phoneticPr fontId="9" type="noConversion"/>
  </si>
  <si>
    <t xml:space="preserve">    應收利息－銀行存款－國內</t>
    <phoneticPr fontId="9" type="noConversion"/>
  </si>
  <si>
    <t xml:space="preserve">    應收利息－銀行存款－國外</t>
    <phoneticPr fontId="9" type="noConversion"/>
  </si>
  <si>
    <t xml:space="preserve">    應收利息－投資有價證券－國內</t>
    <phoneticPr fontId="9" type="noConversion"/>
  </si>
  <si>
    <t xml:space="preserve">    應收利息－投資有價證券－國外</t>
    <phoneticPr fontId="9" type="noConversion"/>
  </si>
  <si>
    <t xml:space="preserve">    其他應收款－其他－國內</t>
    <phoneticPr fontId="9" type="noConversion"/>
  </si>
  <si>
    <t xml:space="preserve">    應付費用－手續費－國內</t>
    <phoneticPr fontId="9" type="noConversion"/>
  </si>
  <si>
    <t xml:space="preserve">    其他應付款－其他－國內</t>
    <phoneticPr fontId="9" type="noConversion"/>
  </si>
  <si>
    <t>摘    要</t>
    <phoneticPr fontId="9" type="noConversion"/>
  </si>
  <si>
    <t>合    計</t>
    <phoneticPr fontId="9" type="noConversion"/>
  </si>
  <si>
    <t>玉山商業銀行</t>
  </si>
  <si>
    <t xml:space="preserve">    應付費用－手續費－國外</t>
    <phoneticPr fontId="9" type="noConversion"/>
  </si>
  <si>
    <t>摘                   要</t>
    <phoneticPr fontId="9" type="noConversion"/>
  </si>
  <si>
    <t xml:space="preserve"> 金           額　</t>
    <phoneticPr fontId="9" type="noConversion"/>
  </si>
  <si>
    <t>二、國內債務證券</t>
    <phoneticPr fontId="2" type="noConversion"/>
  </si>
  <si>
    <t xml:space="preserve"> 金            額</t>
  </si>
  <si>
    <t>平衡表（委託經營）</t>
    <phoneticPr fontId="2" type="noConversion"/>
  </si>
  <si>
    <t>其他應付款－代收稅款</t>
    <phoneticPr fontId="9" type="noConversion"/>
  </si>
  <si>
    <t>一、銀行存款</t>
    <phoneticPr fontId="2" type="noConversion"/>
  </si>
  <si>
    <t>四、國外債務證券</t>
    <phoneticPr fontId="2" type="noConversion"/>
  </si>
  <si>
    <t>應收收益明細表</t>
    <phoneticPr fontId="9" type="noConversion"/>
  </si>
  <si>
    <t>應收利息明細表</t>
    <phoneticPr fontId="9" type="noConversion"/>
  </si>
  <si>
    <t>未到期遠期外匯明細表</t>
    <phoneticPr fontId="2" type="noConversion"/>
  </si>
  <si>
    <t>金額
(2)</t>
    <phoneticPr fontId="2" type="noConversion"/>
  </si>
  <si>
    <t>本年度決算數</t>
    <phoneticPr fontId="2" type="noConversion"/>
  </si>
  <si>
    <t>金額
(3)=(2)-(1)</t>
    <phoneticPr fontId="2" type="noConversion"/>
  </si>
  <si>
    <t>%
(4)=(3)/(1)*100</t>
    <phoneticPr fontId="2" type="noConversion"/>
  </si>
  <si>
    <t>金額</t>
    <phoneticPr fontId="2" type="noConversion"/>
  </si>
  <si>
    <t xml:space="preserve"> 科         目</t>
    <phoneticPr fontId="2" type="noConversion"/>
  </si>
  <si>
    <t>上年度決算數</t>
    <phoneticPr fontId="2" type="noConversion"/>
  </si>
  <si>
    <t>金額
(1)</t>
    <phoneticPr fontId="2" type="noConversion"/>
  </si>
  <si>
    <t>總收入</t>
    <phoneticPr fontId="2" type="noConversion"/>
  </si>
  <si>
    <t>總支出</t>
    <phoneticPr fontId="2" type="noConversion"/>
  </si>
  <si>
    <t xml:space="preserve">        單位:新臺幣元</t>
    <phoneticPr fontId="2" type="noConversion"/>
  </si>
  <si>
    <t>本年度決算數
(1)</t>
    <phoneticPr fontId="2" type="noConversion"/>
  </si>
  <si>
    <t>上年度決算數
(2)</t>
    <phoneticPr fontId="2" type="noConversion"/>
  </si>
  <si>
    <t>項  目</t>
    <phoneticPr fontId="2" type="noConversion"/>
  </si>
  <si>
    <t>基金收繳</t>
    <phoneticPr fontId="2" type="noConversion"/>
  </si>
  <si>
    <t>基金給付</t>
    <phoneticPr fontId="2" type="noConversion"/>
  </si>
  <si>
    <t>基金收繳給付淨額</t>
    <phoneticPr fontId="2" type="noConversion"/>
  </si>
  <si>
    <t>金額
(3)=(1)-(2)</t>
    <phoneticPr fontId="2" type="noConversion"/>
  </si>
  <si>
    <t xml:space="preserve">  退休金給付</t>
    <phoneticPr fontId="2" type="noConversion"/>
  </si>
  <si>
    <t>賸餘之部</t>
    <phoneticPr fontId="2" type="noConversion"/>
  </si>
  <si>
    <t>分配之部</t>
    <phoneticPr fontId="2" type="noConversion"/>
  </si>
  <si>
    <t xml:space="preserve">    以滯納金補足收益數</t>
    <phoneticPr fontId="2" type="noConversion"/>
  </si>
  <si>
    <t>未分配賸餘</t>
    <phoneticPr fontId="2" type="noConversion"/>
  </si>
  <si>
    <t xml:space="preserve">             單位:新臺幣元</t>
    <phoneticPr fontId="2" type="noConversion"/>
  </si>
  <si>
    <t xml:space="preserve">  科         目</t>
    <phoneticPr fontId="2" type="noConversion"/>
  </si>
  <si>
    <t xml:space="preserve">   比  較  增  減 (-)</t>
    <phoneticPr fontId="2" type="noConversion"/>
  </si>
  <si>
    <t xml:space="preserve">   本 年 度 決 算 數
(1)</t>
    <phoneticPr fontId="2" type="noConversion"/>
  </si>
  <si>
    <t xml:space="preserve">   上 年 度 決 算 數
(2)</t>
    <phoneticPr fontId="2" type="noConversion"/>
  </si>
  <si>
    <t>金    額
(3)=(1)-(2)</t>
    <phoneticPr fontId="2" type="noConversion"/>
  </si>
  <si>
    <t xml:space="preserve"> 單位:新臺幣元</t>
    <phoneticPr fontId="2" type="noConversion"/>
  </si>
  <si>
    <t xml:space="preserve"> 基  金  之  運  用  項  目</t>
    <phoneticPr fontId="2" type="noConversion"/>
  </si>
  <si>
    <r>
      <t>三、國內權益證券</t>
    </r>
    <r>
      <rPr>
        <sz val="12"/>
        <rFont val="Times New Roman"/>
        <family val="1"/>
      </rPr>
      <t/>
    </r>
    <phoneticPr fontId="2" type="noConversion"/>
  </si>
  <si>
    <t>未沖銷部位期貨明細表</t>
    <phoneticPr fontId="2" type="noConversion"/>
  </si>
  <si>
    <t xml:space="preserve">       單位:新臺幣元</t>
    <phoneticPr fontId="2" type="noConversion"/>
  </si>
  <si>
    <t>合     計</t>
    <phoneticPr fontId="9" type="noConversion"/>
  </si>
  <si>
    <t xml:space="preserve">    銀行存款－活儲存款－臺灣銀行</t>
    <phoneticPr fontId="9" type="noConversion"/>
  </si>
  <si>
    <t>委託經營資產明細表</t>
    <phoneticPr fontId="9" type="noConversion"/>
  </si>
  <si>
    <t xml:space="preserve"> </t>
    <phoneticPr fontId="10" type="noConversion"/>
  </si>
  <si>
    <t>應收收益－股利</t>
    <phoneticPr fontId="9" type="noConversion"/>
  </si>
  <si>
    <t>應收利息－投資有價證券</t>
    <phoneticPr fontId="9" type="noConversion"/>
  </si>
  <si>
    <t>科    目</t>
    <phoneticPr fontId="9" type="noConversion"/>
  </si>
  <si>
    <t>金    額</t>
    <phoneticPr fontId="9" type="noConversion"/>
  </si>
  <si>
    <t>說      明</t>
    <phoneticPr fontId="9" type="noConversion"/>
  </si>
  <si>
    <t>備抵呆帳-催收款項明細表</t>
    <phoneticPr fontId="9" type="noConversion"/>
  </si>
  <si>
    <t>應付費用明細表</t>
    <phoneticPr fontId="9" type="noConversion"/>
  </si>
  <si>
    <t xml:space="preserve">    其他應付款－代收稅款－國內</t>
    <phoneticPr fontId="9" type="noConversion"/>
  </si>
  <si>
    <t>其他應付款－其他</t>
    <phoneticPr fontId="9" type="noConversion"/>
  </si>
  <si>
    <t>勞工退休基金-本金明細表</t>
    <phoneticPr fontId="9" type="noConversion"/>
  </si>
  <si>
    <t>勞工退休基金－本金</t>
    <phoneticPr fontId="10" type="noConversion"/>
  </si>
  <si>
    <t>勞工退休基金-收益明細表</t>
    <phoneticPr fontId="9" type="noConversion"/>
  </si>
  <si>
    <t>買入期貨契約價值</t>
    <phoneticPr fontId="9" type="noConversion"/>
  </si>
  <si>
    <t>賣出期貨契約價值</t>
    <phoneticPr fontId="9" type="noConversion"/>
  </si>
  <si>
    <t xml:space="preserve">         </t>
    <phoneticPr fontId="2" type="noConversion"/>
  </si>
  <si>
    <t xml:space="preserve">                                      </t>
    <phoneticPr fontId="2" type="noConversion"/>
  </si>
  <si>
    <t>USD</t>
  </si>
  <si>
    <t>說        明</t>
    <phoneticPr fontId="9" type="noConversion"/>
  </si>
  <si>
    <t xml:space="preserve">    應收利息－附賣回有價證券－國內</t>
    <phoneticPr fontId="9" type="noConversion"/>
  </si>
  <si>
    <t>其他應付款－逾期未兌支票</t>
    <phoneticPr fontId="9" type="noConversion"/>
  </si>
  <si>
    <t xml:space="preserve">    其他應付款－逾期未兌支票</t>
    <phoneticPr fontId="9" type="noConversion"/>
  </si>
  <si>
    <t>總支出</t>
    <phoneticPr fontId="9" type="noConversion"/>
  </si>
  <si>
    <t>科    目</t>
    <phoneticPr fontId="9" type="noConversion"/>
  </si>
  <si>
    <t>說        明</t>
    <phoneticPr fontId="9" type="noConversion"/>
  </si>
  <si>
    <t>本  年  度
決  算  數
(2)</t>
    <phoneticPr fontId="9" type="noConversion"/>
  </si>
  <si>
    <t>比較增減(-)</t>
    <phoneticPr fontId="9" type="noConversion"/>
  </si>
  <si>
    <t>金   額
(3)=(2)-(1)</t>
    <phoneticPr fontId="9" type="noConversion"/>
  </si>
  <si>
    <t>%
(4)=(3)/(1)*100</t>
    <phoneticPr fontId="9" type="noConversion"/>
  </si>
  <si>
    <t>本  年  度
決  算  數
(2)</t>
    <phoneticPr fontId="9" type="noConversion"/>
  </si>
  <si>
    <t>比較增減(-)</t>
    <phoneticPr fontId="9" type="noConversion"/>
  </si>
  <si>
    <t>金   額
(3)=(2)-(1)</t>
    <phoneticPr fontId="9" type="noConversion"/>
  </si>
  <si>
    <t>%
(4)=(3)/(1)*100</t>
    <phoneticPr fontId="9" type="noConversion"/>
  </si>
  <si>
    <t>比較增減(-)</t>
    <phoneticPr fontId="9" type="noConversion"/>
  </si>
  <si>
    <t>合    計</t>
    <phoneticPr fontId="9" type="noConversion"/>
  </si>
  <si>
    <t>滯納金收入</t>
    <phoneticPr fontId="2" type="noConversion"/>
  </si>
  <si>
    <r>
      <t xml:space="preserve">%
</t>
    </r>
    <r>
      <rPr>
        <sz val="10"/>
        <rFont val="標楷體"/>
        <family val="4"/>
        <charset val="136"/>
      </rPr>
      <t>(4)=(3)/(1)*100</t>
    </r>
    <phoneticPr fontId="9" type="noConversion"/>
  </si>
  <si>
    <t xml:space="preserve"> 項             目</t>
    <phoneticPr fontId="2" type="noConversion"/>
  </si>
  <si>
    <t>%</t>
    <phoneticPr fontId="2" type="noConversion"/>
  </si>
  <si>
    <t>%
(4)=(3)/(2)
*100</t>
    <phoneticPr fontId="2" type="noConversion"/>
  </si>
  <si>
    <t>%
(4)=(3)/(2)
*100</t>
    <phoneticPr fontId="2" type="noConversion"/>
  </si>
  <si>
    <t xml:space="preserve">  資產合計</t>
    <phoneticPr fontId="2" type="noConversion"/>
  </si>
  <si>
    <t>銀行存款明細表</t>
    <phoneticPr fontId="9" type="noConversion"/>
  </si>
  <si>
    <t>持有至到期日金融資產-非流動明細表</t>
    <phoneticPr fontId="9" type="noConversion"/>
  </si>
  <si>
    <t>催收款項明細表</t>
    <phoneticPr fontId="9" type="noConversion"/>
  </si>
  <si>
    <t>銀行存款－支票存款</t>
    <phoneticPr fontId="9" type="noConversion"/>
  </si>
  <si>
    <t xml:space="preserve">    銀行存款－支票存款－臺灣銀行</t>
    <phoneticPr fontId="9" type="noConversion"/>
  </si>
  <si>
    <t xml:space="preserve">    銀行存款－活儲存款-外幣JP摩根銀行</t>
    <phoneticPr fontId="9" type="noConversion"/>
  </si>
  <si>
    <t>銀行存款－勞保局</t>
    <phoneticPr fontId="9" type="noConversion"/>
  </si>
  <si>
    <t>科     目</t>
    <phoneticPr fontId="9" type="noConversion"/>
  </si>
  <si>
    <t>科    目</t>
    <phoneticPr fontId="9" type="noConversion"/>
  </si>
  <si>
    <t>金    額</t>
    <phoneticPr fontId="9" type="noConversion"/>
  </si>
  <si>
    <t>說  明</t>
    <phoneticPr fontId="9" type="noConversion"/>
  </si>
  <si>
    <t>合     計</t>
    <phoneticPr fontId="9" type="noConversion"/>
  </si>
  <si>
    <t>說 明</t>
    <phoneticPr fontId="9" type="noConversion"/>
  </si>
  <si>
    <t>說      明</t>
    <phoneticPr fontId="9" type="noConversion"/>
  </si>
  <si>
    <t>持有至到期日金融資產－流動－債券</t>
    <phoneticPr fontId="9" type="noConversion"/>
  </si>
  <si>
    <t xml:space="preserve">    持有至到期日金融資產－流動－債券－國內</t>
    <phoneticPr fontId="9" type="noConversion"/>
  </si>
  <si>
    <t>持有至到期日金融資產－流動－短期票券</t>
    <phoneticPr fontId="9" type="noConversion"/>
  </si>
  <si>
    <t xml:space="preserve">    持有至到期日金融資產－流動－短期票券－國內</t>
    <phoneticPr fontId="9" type="noConversion"/>
  </si>
  <si>
    <t>說  明</t>
    <phoneticPr fontId="9" type="noConversion"/>
  </si>
  <si>
    <t>說明</t>
    <phoneticPr fontId="9" type="noConversion"/>
  </si>
  <si>
    <t>持有至到期日金融資產－非流動－債券</t>
    <phoneticPr fontId="9" type="noConversion"/>
  </si>
  <si>
    <t xml:space="preserve">    持有至到期日金融資產－非流動－債券－國內</t>
    <phoneticPr fontId="9" type="noConversion"/>
  </si>
  <si>
    <t xml:space="preserve">    持有至到期日金融資產－非流動－債券－國外</t>
    <phoneticPr fontId="9" type="noConversion"/>
  </si>
  <si>
    <t>催收款項</t>
    <phoneticPr fontId="10" type="noConversion"/>
  </si>
  <si>
    <t xml:space="preserve">    催收款項－滯納金</t>
    <phoneticPr fontId="9" type="noConversion"/>
  </si>
  <si>
    <t>合     計</t>
    <phoneticPr fontId="9" type="noConversion"/>
  </si>
  <si>
    <t>摘    要</t>
    <phoneticPr fontId="9" type="noConversion"/>
  </si>
  <si>
    <t>名 目 本 金</t>
    <phoneticPr fontId="9" type="noConversion"/>
  </si>
  <si>
    <t>折合新台幣金額</t>
    <phoneticPr fontId="9" type="noConversion"/>
  </si>
  <si>
    <t>國外自行運用</t>
    <phoneticPr fontId="9" type="noConversion"/>
  </si>
  <si>
    <t>USD</t>
    <phoneticPr fontId="9" type="noConversion"/>
  </si>
  <si>
    <t>國外委託經營</t>
    <phoneticPr fontId="9" type="noConversion"/>
  </si>
  <si>
    <t xml:space="preserve">     合                  計</t>
    <phoneticPr fontId="9" type="noConversion"/>
  </si>
  <si>
    <t>NTD</t>
    <phoneticPr fontId="9" type="noConversion"/>
  </si>
  <si>
    <t>註：國外委託經營係以各幣別折算為美金表達。</t>
    <phoneticPr fontId="9" type="noConversion"/>
  </si>
  <si>
    <t xml:space="preserve">  負債合計</t>
    <phoneticPr fontId="2" type="noConversion"/>
  </si>
  <si>
    <t xml:space="preserve">  投資損失－委託經營－國內</t>
    <phoneticPr fontId="9" type="noConversion"/>
  </si>
  <si>
    <t xml:space="preserve">  投資損失－委託經營－國外</t>
    <phoneticPr fontId="9" type="noConversion"/>
  </si>
  <si>
    <t xml:space="preserve">  投資評價損失－受益憑證－國內</t>
    <phoneticPr fontId="9" type="noConversion"/>
  </si>
  <si>
    <t xml:space="preserve">  投資評價損失－受益憑證－國外</t>
    <phoneticPr fontId="9" type="noConversion"/>
  </si>
  <si>
    <t xml:space="preserve">  投資評價損失－債券－國內</t>
    <phoneticPr fontId="9" type="noConversion"/>
  </si>
  <si>
    <t xml:space="preserve">  投資評價損失－委託經營－國內</t>
    <phoneticPr fontId="9" type="noConversion"/>
  </si>
  <si>
    <t xml:space="preserve">  投資評價損失－委託經營－國外</t>
    <phoneticPr fontId="9" type="noConversion"/>
  </si>
  <si>
    <t xml:space="preserve">  投資評價損失－換匯契約－國外</t>
    <phoneticPr fontId="9" type="noConversion"/>
  </si>
  <si>
    <t>單位：新臺幣元</t>
    <phoneticPr fontId="9" type="noConversion"/>
  </si>
  <si>
    <t>單位：新臺幣元</t>
    <phoneticPr fontId="9" type="noConversion"/>
  </si>
  <si>
    <t xml:space="preserve">   賸餘撥充基金數</t>
    <phoneticPr fontId="2" type="noConversion"/>
  </si>
  <si>
    <t xml:space="preserve">  手續費收入</t>
    <phoneticPr fontId="2" type="noConversion"/>
  </si>
  <si>
    <t xml:space="preserve">    銀行存款－活儲存款-外幣合作金庫銀行</t>
    <phoneticPr fontId="9" type="noConversion"/>
  </si>
  <si>
    <t xml:space="preserve">    銀行存款－活儲存款-外幣中國信託銀行</t>
    <phoneticPr fontId="9" type="noConversion"/>
  </si>
  <si>
    <t>手續費收入</t>
    <phoneticPr fontId="2" type="noConversion"/>
  </si>
  <si>
    <t>國外委託經營</t>
    <phoneticPr fontId="9" type="noConversion"/>
  </si>
  <si>
    <t xml:space="preserve">    銀行存款－活儲存款－玉山銀行</t>
    <phoneticPr fontId="9" type="noConversion"/>
  </si>
  <si>
    <t xml:space="preserve">    持有至到期日金融資產－流動－債券－國外</t>
    <phoneticPr fontId="9" type="noConversion"/>
  </si>
  <si>
    <t>委託經營經理費彙計表</t>
    <phoneticPr fontId="9" type="noConversion"/>
  </si>
  <si>
    <t xml:space="preserve">    利率交換合約資產名目金額</t>
    <phoneticPr fontId="9" type="noConversion"/>
  </si>
  <si>
    <t xml:space="preserve">    利率交換合約負債名目金額</t>
    <phoneticPr fontId="9" type="noConversion"/>
  </si>
  <si>
    <t>本年度預算數</t>
    <phoneticPr fontId="2" type="noConversion"/>
  </si>
  <si>
    <t>本  年  度
預 算 數
(1)</t>
    <phoneticPr fontId="9" type="noConversion"/>
  </si>
  <si>
    <t xml:space="preserve">  投資損失－股票－國內</t>
    <phoneticPr fontId="9" type="noConversion"/>
  </si>
  <si>
    <t xml:space="preserve">  投資評價損失－股票－國內</t>
    <phoneticPr fontId="9" type="noConversion"/>
  </si>
  <si>
    <t>委託經營資產評價調整－國內</t>
    <phoneticPr fontId="9" type="noConversion"/>
  </si>
  <si>
    <t>項                  目</t>
    <phoneticPr fontId="2" type="noConversion"/>
  </si>
  <si>
    <t>金額
(3)=(2)-(1)</t>
    <phoneticPr fontId="9" type="noConversion"/>
  </si>
  <si>
    <r>
      <t xml:space="preserve">%
</t>
    </r>
    <r>
      <rPr>
        <sz val="10"/>
        <rFont val="標楷體"/>
        <family val="4"/>
        <charset val="136"/>
      </rPr>
      <t>(4)=(3)/(1)
*100</t>
    </r>
    <phoneticPr fontId="9" type="noConversion"/>
  </si>
  <si>
    <t>業務活動之現金流量:</t>
    <phoneticPr fontId="9" type="noConversion"/>
  </si>
  <si>
    <t>投資活動之現金流量:</t>
    <phoneticPr fontId="2" type="noConversion"/>
  </si>
  <si>
    <t>註：</t>
    <phoneticPr fontId="9" type="noConversion"/>
  </si>
  <si>
    <t>勞工退休基金(新制)</t>
    <phoneticPr fontId="9" type="noConversion"/>
  </si>
  <si>
    <t>收支餘絀明細表（委託經營）</t>
    <phoneticPr fontId="9" type="noConversion"/>
  </si>
  <si>
    <t>單位：新台幣元</t>
    <phoneticPr fontId="9" type="noConversion"/>
  </si>
  <si>
    <t>科          目</t>
    <phoneticPr fontId="9" type="noConversion"/>
  </si>
  <si>
    <t>收  支  金  額　</t>
    <phoneticPr fontId="9" type="noConversion"/>
  </si>
  <si>
    <t xml:space="preserve">   備         註</t>
    <phoneticPr fontId="9" type="noConversion"/>
  </si>
  <si>
    <t>總收入</t>
    <phoneticPr fontId="9" type="noConversion"/>
  </si>
  <si>
    <t>手續費收入</t>
    <phoneticPr fontId="9" type="noConversion"/>
  </si>
  <si>
    <t>借券</t>
    <phoneticPr fontId="9" type="noConversion"/>
  </si>
  <si>
    <t>總支出</t>
    <phoneticPr fontId="9" type="noConversion"/>
  </si>
  <si>
    <t>1.
2.</t>
    <phoneticPr fontId="9" type="noConversion"/>
  </si>
  <si>
    <t>係國外代操借券手續費收入。</t>
    <phoneticPr fontId="9" type="noConversion"/>
  </si>
  <si>
    <t>其他預付款</t>
    <phoneticPr fontId="9" type="noConversion"/>
  </si>
  <si>
    <t xml:space="preserve">    其他預付款－預付投資款－國外</t>
    <phoneticPr fontId="9" type="noConversion"/>
  </si>
  <si>
    <t>其他預付款明細表</t>
    <phoneticPr fontId="9" type="noConversion"/>
  </si>
  <si>
    <t xml:space="preserve">  投資損失－受益憑證－國外</t>
    <phoneticPr fontId="9" type="noConversion"/>
  </si>
  <si>
    <t>備抵呆帳－催收款項</t>
    <phoneticPr fontId="10" type="noConversion"/>
  </si>
  <si>
    <t xml:space="preserve">    其他應付款－買入證券－國內</t>
    <phoneticPr fontId="9" type="noConversion"/>
  </si>
  <si>
    <t>其他應付款－買入證券</t>
    <phoneticPr fontId="9" type="noConversion"/>
  </si>
  <si>
    <t>應收利息－其他</t>
    <phoneticPr fontId="9" type="noConversion"/>
  </si>
  <si>
    <t xml:space="preserve">    應收利息－其他－國內</t>
    <phoneticPr fontId="9" type="noConversion"/>
  </si>
  <si>
    <t>勞工退休基金(新制)</t>
    <phoneticPr fontId="9" type="noConversion"/>
  </si>
  <si>
    <t>單位：新臺幣元</t>
    <phoneticPr fontId="9" type="noConversion"/>
  </si>
  <si>
    <t>科    目</t>
    <phoneticPr fontId="9" type="noConversion"/>
  </si>
  <si>
    <t>本  年  度
預 算 數
(1)</t>
    <phoneticPr fontId="9" type="noConversion"/>
  </si>
  <si>
    <t>本  年  度
決  算  數
(2)</t>
    <phoneticPr fontId="9" type="noConversion"/>
  </si>
  <si>
    <t>比較增減(-)</t>
    <phoneticPr fontId="9" type="noConversion"/>
  </si>
  <si>
    <t>說        明</t>
    <phoneticPr fontId="9" type="noConversion"/>
  </si>
  <si>
    <t>金   額
(3)=(2)-(1)</t>
    <phoneticPr fontId="9" type="noConversion"/>
  </si>
  <si>
    <t>%
(4)=(3)/(1)*100</t>
    <phoneticPr fontId="9" type="noConversion"/>
  </si>
  <si>
    <t>合    計</t>
    <phoneticPr fontId="9" type="noConversion"/>
  </si>
  <si>
    <t>係依決算法第7條規定各項應收款、應付款、保留數準備，於其年度終了屆滿4年，而仍未能實現者免予編列數。</t>
    <phoneticPr fontId="9" type="noConversion"/>
  </si>
  <si>
    <t xml:space="preserve">  手續費費用－攤銷電腦軟體－國內</t>
    <phoneticPr fontId="9" type="noConversion"/>
  </si>
  <si>
    <t xml:space="preserve">  投資損失－債券－國外</t>
    <phoneticPr fontId="9" type="noConversion"/>
  </si>
  <si>
    <t xml:space="preserve">  投資評價損失－一般特別股－國內</t>
    <phoneticPr fontId="9" type="noConversion"/>
  </si>
  <si>
    <t>註：</t>
    <phoneticPr fontId="2" type="noConversion"/>
  </si>
  <si>
    <t xml:space="preserve">    累積餘絀</t>
    <phoneticPr fontId="2" type="noConversion"/>
  </si>
  <si>
    <t xml:space="preserve">   累積餘絀(註2)</t>
    <phoneticPr fontId="2" type="noConversion"/>
  </si>
  <si>
    <t>摘                                  要</t>
    <phoneticPr fontId="9" type="noConversion"/>
  </si>
  <si>
    <t>「其他應付款－其他－國內」科目係應撥還勞保費、已核發之退休金因帳號有誤待重新改匯等。</t>
    <phoneticPr fontId="9" type="noConversion"/>
  </si>
  <si>
    <t xml:space="preserve"> 註：國內委託經營係以權益證券投資為主，運用項目歸屬於國內權益證券；國外委託經營則依其為債券型、</t>
    <phoneticPr fontId="2" type="noConversion"/>
  </si>
  <si>
    <t xml:space="preserve">     股票型或另類型委託，運用項目分別歸屬為國外債務證券、國外權益證券或另類投資。</t>
    <phoneticPr fontId="2" type="noConversion"/>
  </si>
  <si>
    <t>勞工退休基金(新制)</t>
    <phoneticPr fontId="9" type="noConversion"/>
  </si>
  <si>
    <t xml:space="preserve">       單位:新臺幣元</t>
    <phoneticPr fontId="2" type="noConversion"/>
  </si>
  <si>
    <t>摘                                  要</t>
    <phoneticPr fontId="9" type="noConversion"/>
  </si>
  <si>
    <t>說      明</t>
    <phoneticPr fontId="9" type="noConversion"/>
  </si>
  <si>
    <t>國外委託經營</t>
    <phoneticPr fontId="9" type="noConversion"/>
  </si>
  <si>
    <t xml:space="preserve">         </t>
    <phoneticPr fontId="2" type="noConversion"/>
  </si>
  <si>
    <t xml:space="preserve">    其他預付款－預付投資款－國內</t>
    <phoneticPr fontId="9" type="noConversion"/>
  </si>
  <si>
    <t xml:space="preserve">  手續費費用－委託經營評選費用－國內</t>
    <phoneticPr fontId="9" type="noConversion"/>
  </si>
  <si>
    <t xml:space="preserve">  手續費費用－委託經營評選費用－國外</t>
    <phoneticPr fontId="9" type="noConversion"/>
  </si>
  <si>
    <t xml:space="preserve">  手續費費用－律師及顧問費－國外</t>
    <phoneticPr fontId="9" type="noConversion"/>
  </si>
  <si>
    <t xml:space="preserve">  手續費費用－國外委託經營實地訪查等費用－企稽</t>
    <phoneticPr fontId="9" type="noConversion"/>
  </si>
  <si>
    <t xml:space="preserve">  手續費費用－權利使用費－風控</t>
    <phoneticPr fontId="9" type="noConversion"/>
  </si>
  <si>
    <t xml:space="preserve">  手續費費用－資訊系統委外服務費－風控</t>
    <phoneticPr fontId="9" type="noConversion"/>
  </si>
  <si>
    <t xml:space="preserve">      2.委託經營部位，依本基金會計制度及委託、保管契約規定，其相關費用係由委託經營資產逕扣。</t>
    <phoneticPr fontId="9" type="noConversion"/>
  </si>
  <si>
    <t xml:space="preserve">    銀行存款－活儲存款－合作金庫銀行東門分行</t>
    <phoneticPr fontId="9" type="noConversion"/>
  </si>
  <si>
    <t xml:space="preserve">    銀行存款－活儲存款－彰化銀行東門分行</t>
    <phoneticPr fontId="9" type="noConversion"/>
  </si>
  <si>
    <t xml:space="preserve">    銀行存款－活儲存款-外幣台北富邦銀行</t>
    <phoneticPr fontId="9" type="noConversion"/>
  </si>
  <si>
    <t>其他應收款－其他</t>
    <phoneticPr fontId="9" type="noConversion"/>
  </si>
  <si>
    <t>催收款項-退休金</t>
    <phoneticPr fontId="2" type="noConversion"/>
  </si>
  <si>
    <t>淨增加數</t>
    <phoneticPr fontId="2" type="noConversion"/>
  </si>
  <si>
    <t>催收款項-滯納金</t>
    <phoneticPr fontId="2" type="noConversion"/>
  </si>
  <si>
    <t>無形資產淨增</t>
    <phoneticPr fontId="2" type="noConversion"/>
  </si>
  <si>
    <t>未到期選擇權明細表</t>
    <phoneticPr fontId="2" type="noConversion"/>
  </si>
  <si>
    <t>短絀之部</t>
  </si>
  <si>
    <t xml:space="preserve">  本期短絀</t>
  </si>
  <si>
    <t xml:space="preserve">  前期待填補短絀</t>
  </si>
  <si>
    <t>填補(分配)之部</t>
  </si>
  <si>
    <t xml:space="preserve">   短絀折減基金數</t>
  </si>
  <si>
    <t>待填補之短絀</t>
  </si>
  <si>
    <t>主要係營運量增加及積極與交易對手議價，並部分搭配以小額拆單方式承作，提升存款與票券收益，致利息收入實際數高於預算數。</t>
    <phoneticPr fontId="9" type="noConversion"/>
  </si>
  <si>
    <t xml:space="preserve">  前期未分配賸餘</t>
    <phoneticPr fontId="2" type="noConversion"/>
  </si>
  <si>
    <t xml:space="preserve">  會計政策變動及前期錯誤
  更正累積影響數</t>
    <phoneticPr fontId="40" type="noConversion"/>
  </si>
  <si>
    <t xml:space="preserve">  呆帳</t>
    <phoneticPr fontId="2" type="noConversion"/>
  </si>
  <si>
    <t xml:space="preserve">  雜項費用</t>
    <phoneticPr fontId="2" type="noConversion"/>
  </si>
  <si>
    <t>備註：本表所列投資業務收入(含投資利益、投資評價利益)、投資業務成本(含投資損失、投資評價損失)、與兌換賸餘及兌換短</t>
    <phoneticPr fontId="2" type="noConversion"/>
  </si>
  <si>
    <t xml:space="preserve">      絀等相對科目，平時採總額入帳，年終則採淨額列示。</t>
    <phoneticPr fontId="2" type="noConversion"/>
  </si>
  <si>
    <t xml:space="preserve">  本期賸餘(短絀)</t>
    <phoneticPr fontId="2" type="noConversion"/>
  </si>
  <si>
    <t>現金及約當現金之淨增(淨減)</t>
    <phoneticPr fontId="2" type="noConversion"/>
  </si>
  <si>
    <t xml:space="preserve">    業務外賸餘(註1)</t>
    <phoneticPr fontId="2" type="noConversion"/>
  </si>
  <si>
    <t xml:space="preserve">    本年度業務賸餘分配數</t>
    <phoneticPr fontId="2" type="noConversion"/>
  </si>
  <si>
    <t>淨值</t>
    <phoneticPr fontId="2" type="noConversion"/>
  </si>
  <si>
    <t>透過餘絀按公允價值衡量之金融資產-流動明細表</t>
    <phoneticPr fontId="9" type="noConversion"/>
  </si>
  <si>
    <t xml:space="preserve">    透過餘絀按公允價值衡量之金融資產－流動－股票－國內</t>
  </si>
  <si>
    <t>透過餘絀按公允價值衡量之金融資產－流動－借券</t>
  </si>
  <si>
    <t>透過餘絀按公允價值衡量之金融資產－流動－受益憑證</t>
  </si>
  <si>
    <t xml:space="preserve">    透過餘絀按公允價值衡量之金融資產－流動－受益憑證－國外</t>
  </si>
  <si>
    <t>透過餘絀按公允價值衡量之金融資產－流動－特別股</t>
  </si>
  <si>
    <t xml:space="preserve">    透過餘絀按公允價值衡量之金融資產－流動－特別股－一般特別股－國內</t>
  </si>
  <si>
    <t>透過餘絀按公允價值衡量之金融資產－流動－股權連結商品</t>
  </si>
  <si>
    <t xml:space="preserve">    透過餘絀按公允價值衡量之金融資產－流動－特別股－股權連結商品－國內</t>
  </si>
  <si>
    <t>透過餘絀按公允價值衡量之金融資產評價調整-流動明細表</t>
    <phoneticPr fontId="9" type="noConversion"/>
  </si>
  <si>
    <t>透過餘絀按公允價值衡量之金融資產評價調整－流動－股票</t>
  </si>
  <si>
    <t xml:space="preserve">    透過餘絀按公允價值衡量之金融資產評價調整－流動－股票－國內</t>
  </si>
  <si>
    <t>透過餘絀按公允價值衡量之金融資產評價調整－流動－借券</t>
  </si>
  <si>
    <t>透過餘絀按公允價值衡量之金融資產評價調整－流動－受益憑證</t>
  </si>
  <si>
    <t xml:space="preserve">    透過餘絀按公允價值衡量之金融資產評價調整－流動－受益憑證－國內</t>
  </si>
  <si>
    <t xml:space="preserve">    透過餘絀按公允價值衡量之金融資產評價調整－流動－受益憑證－國外</t>
  </si>
  <si>
    <t>透過餘絀按公允價值衡量之金融資產評價調整－流動－換匯契約</t>
  </si>
  <si>
    <t xml:space="preserve">    透過餘絀按公允價值衡量之金融資產評價調整－流動－換匯契約－國外</t>
  </si>
  <si>
    <t>透過餘絀按公允價值衡量之金融資產評價調整－流動－特別股</t>
  </si>
  <si>
    <t>透過餘絀按公允價值衡量之金融資產評價調整－流動－股權連結商品</t>
  </si>
  <si>
    <t xml:space="preserve">    透過餘絀按公允價值衡量之金融資產評價調整－流動－股權連結商品－國內</t>
  </si>
  <si>
    <t>應收利息－附賣回有價證券</t>
    <phoneticPr fontId="9" type="noConversion"/>
  </si>
  <si>
    <t>透過餘絀按公允價值衡量之金融資產－流動－股票</t>
    <phoneticPr fontId="9" type="noConversion"/>
  </si>
  <si>
    <t>透過餘絀按公允價值衡量之金融資產-非流動明細表</t>
  </si>
  <si>
    <t>透過餘絀按公允價值衡量之金融資產－非流動－債券</t>
  </si>
  <si>
    <t>透過餘絀按公允價值衡量之金融資產－非流動－受益憑證</t>
  </si>
  <si>
    <t>透過餘絀按公允價值衡量之金融資產評價調整－非流動－債券</t>
  </si>
  <si>
    <t>透過餘絀按公允價值衡量之金融資產評價調整-非流動明細表</t>
  </si>
  <si>
    <t xml:space="preserve">    透過餘絀按公允價值衡量之金融資產評價調整－非流動－債券－國內</t>
  </si>
  <si>
    <t>持有至到期日金融資產-流動明細表</t>
    <phoneticPr fontId="9" type="noConversion"/>
  </si>
  <si>
    <t>其他金融資產－流動－附賣回有價證券投資－債券</t>
    <phoneticPr fontId="9" type="noConversion"/>
  </si>
  <si>
    <t>其他金融資產－流動－定期存款</t>
    <phoneticPr fontId="9" type="noConversion"/>
  </si>
  <si>
    <t>其他金融資產－非流動－定期存款</t>
    <phoneticPr fontId="9" type="noConversion"/>
  </si>
  <si>
    <t>存款利息收入－銀行存款利息收入－活儲－國內</t>
    <phoneticPr fontId="9" type="noConversion"/>
  </si>
  <si>
    <t>存款利息收入－銀行存款利息收入－活儲－國外</t>
    <phoneticPr fontId="9" type="noConversion"/>
  </si>
  <si>
    <t>存款利息收入－銀行存款利息收入－定存－國內</t>
    <phoneticPr fontId="9" type="noConversion"/>
  </si>
  <si>
    <t xml:space="preserve">  存款利息收入－銀行存款利息收入－活儲</t>
    <phoneticPr fontId="9" type="noConversion"/>
  </si>
  <si>
    <t xml:space="preserve">  存款利息收入－銀行存款利息收入－定存</t>
    <phoneticPr fontId="9" type="noConversion"/>
  </si>
  <si>
    <t>存款利息收入－銀行存款利息收入－定存－國外</t>
    <phoneticPr fontId="9" type="noConversion"/>
  </si>
  <si>
    <t>投資業務收入</t>
    <phoneticPr fontId="9" type="noConversion"/>
  </si>
  <si>
    <t>五、國外權益證券(註)</t>
    <phoneticPr fontId="2" type="noConversion"/>
  </si>
  <si>
    <t>六、另類投資(註)</t>
    <phoneticPr fontId="2" type="noConversion"/>
  </si>
  <si>
    <t xml:space="preserve">       銀行存款</t>
    <phoneticPr fontId="2" type="noConversion"/>
  </si>
  <si>
    <t xml:space="preserve">       -流動</t>
    <phoneticPr fontId="2" type="noConversion"/>
  </si>
  <si>
    <t xml:space="preserve">       透過餘絀按公允價值衡量之金融資產</t>
    <phoneticPr fontId="2" type="noConversion"/>
  </si>
  <si>
    <t xml:space="preserve">       評價調整-流動</t>
    <phoneticPr fontId="2" type="noConversion"/>
  </si>
  <si>
    <t xml:space="preserve">       持有至到期日金融資產-流動</t>
    <phoneticPr fontId="2" type="noConversion"/>
  </si>
  <si>
    <t xml:space="preserve">       委託經營資產</t>
    <phoneticPr fontId="2" type="noConversion"/>
  </si>
  <si>
    <t xml:space="preserve">       委託經營資產評價調整</t>
    <phoneticPr fontId="2" type="noConversion"/>
  </si>
  <si>
    <t xml:space="preserve">       應收退休金</t>
    <phoneticPr fontId="2" type="noConversion"/>
  </si>
  <si>
    <t xml:space="preserve">       應收利息</t>
    <phoneticPr fontId="2" type="noConversion"/>
  </si>
  <si>
    <t xml:space="preserve">       應收收益</t>
    <phoneticPr fontId="2" type="noConversion"/>
  </si>
  <si>
    <t xml:space="preserve">       其他應收款</t>
    <phoneticPr fontId="2" type="noConversion"/>
  </si>
  <si>
    <t xml:space="preserve">       -非流動</t>
    <phoneticPr fontId="2" type="noConversion"/>
  </si>
  <si>
    <t xml:space="preserve">       評價調整-非流動</t>
    <phoneticPr fontId="2" type="noConversion"/>
  </si>
  <si>
    <t xml:space="preserve">       持有至到期日金融資產-非流動</t>
    <phoneticPr fontId="2" type="noConversion"/>
  </si>
  <si>
    <t xml:space="preserve">       電腦軟體</t>
    <phoneticPr fontId="2" type="noConversion"/>
  </si>
  <si>
    <t xml:space="preserve">       催收款項</t>
    <phoneticPr fontId="2" type="noConversion"/>
  </si>
  <si>
    <t xml:space="preserve">       減：備抵呆帳-催收款項</t>
    <phoneticPr fontId="2" type="noConversion"/>
  </si>
  <si>
    <t xml:space="preserve">       暫付及待結轉帳項</t>
    <phoneticPr fontId="2" type="noConversion"/>
  </si>
  <si>
    <t xml:space="preserve">       其他金融資產-非流動</t>
    <phoneticPr fontId="2" type="noConversion"/>
  </si>
  <si>
    <t xml:space="preserve">    預付款項</t>
    <phoneticPr fontId="2" type="noConversion"/>
  </si>
  <si>
    <t xml:space="preserve">       其他預付款</t>
    <phoneticPr fontId="2" type="noConversion"/>
  </si>
  <si>
    <t xml:space="preserve">    應收款項</t>
    <phoneticPr fontId="2" type="noConversion"/>
  </si>
  <si>
    <t xml:space="preserve">    現金</t>
    <phoneticPr fontId="2" type="noConversion"/>
  </si>
  <si>
    <t xml:space="preserve">  流動資產</t>
    <phoneticPr fontId="2" type="noConversion"/>
  </si>
  <si>
    <t xml:space="preserve">  無形資產</t>
    <phoneticPr fontId="2" type="noConversion"/>
  </si>
  <si>
    <t xml:space="preserve">    無形資產</t>
    <phoneticPr fontId="2" type="noConversion"/>
  </si>
  <si>
    <t xml:space="preserve">  其他資產</t>
    <phoneticPr fontId="2" type="noConversion"/>
  </si>
  <si>
    <t xml:space="preserve">    什項資產</t>
    <phoneticPr fontId="2" type="noConversion"/>
  </si>
  <si>
    <t xml:space="preserve">  流動負債</t>
    <phoneticPr fontId="2" type="noConversion"/>
  </si>
  <si>
    <t xml:space="preserve">    應付款項</t>
    <phoneticPr fontId="2" type="noConversion"/>
  </si>
  <si>
    <t xml:space="preserve">       應付費用</t>
    <phoneticPr fontId="2" type="noConversion"/>
  </si>
  <si>
    <t xml:space="preserve">       其他應付款</t>
    <phoneticPr fontId="2" type="noConversion"/>
  </si>
  <si>
    <t xml:space="preserve">     勞工退休基金</t>
    <phoneticPr fontId="2" type="noConversion"/>
  </si>
  <si>
    <t xml:space="preserve">        勞工退休基金-本金</t>
    <phoneticPr fontId="2" type="noConversion"/>
  </si>
  <si>
    <t xml:space="preserve">        勞工退休基金-收益</t>
    <phoneticPr fontId="2" type="noConversion"/>
  </si>
  <si>
    <t xml:space="preserve">   累積餘絀</t>
    <phoneticPr fontId="2" type="noConversion"/>
  </si>
  <si>
    <t xml:space="preserve">     累積賸餘</t>
    <phoneticPr fontId="2" type="noConversion"/>
  </si>
  <si>
    <t xml:space="preserve">        累積賸餘</t>
    <phoneticPr fontId="2" type="noConversion"/>
  </si>
  <si>
    <t xml:space="preserve">       預收退休金</t>
    <phoneticPr fontId="2" type="noConversion"/>
  </si>
  <si>
    <t xml:space="preserve"> 淨值合計</t>
    <phoneticPr fontId="2" type="noConversion"/>
  </si>
  <si>
    <t xml:space="preserve">  負債及淨值合計</t>
    <phoneticPr fontId="2" type="noConversion"/>
  </si>
  <si>
    <t>投資業務收入</t>
    <phoneticPr fontId="9" type="noConversion"/>
  </si>
  <si>
    <t>投資業務成本</t>
    <phoneticPr fontId="9" type="noConversion"/>
  </si>
  <si>
    <t xml:space="preserve">  經理費</t>
    <phoneticPr fontId="2" type="noConversion"/>
  </si>
  <si>
    <t xml:space="preserve">  保管費</t>
    <phoneticPr fontId="2" type="noConversion"/>
  </si>
  <si>
    <t xml:space="preserve">  存入保證金利息費用</t>
    <phoneticPr fontId="2" type="noConversion"/>
  </si>
  <si>
    <t xml:space="preserve">本期賸餘(短絀) </t>
    <phoneticPr fontId="2" type="noConversion"/>
  </si>
  <si>
    <t>籌資活動之現金流量:</t>
    <phoneticPr fontId="2" type="noConversion"/>
  </si>
  <si>
    <t xml:space="preserve">  退休金收入</t>
    <phoneticPr fontId="2" type="noConversion"/>
  </si>
  <si>
    <t>雜項業務收入</t>
    <phoneticPr fontId="2" type="noConversion"/>
  </si>
  <si>
    <t>存款利息收入</t>
    <phoneticPr fontId="9" type="noConversion"/>
  </si>
  <si>
    <t>存款利息收入－活存</t>
    <phoneticPr fontId="9" type="noConversion"/>
  </si>
  <si>
    <t xml:space="preserve">  投資利息收入</t>
    <phoneticPr fontId="9" type="noConversion"/>
  </si>
  <si>
    <t>投資利息收入－債券</t>
    <phoneticPr fontId="9" type="noConversion"/>
  </si>
  <si>
    <t>投資利息收入－短期票券</t>
    <phoneticPr fontId="9" type="noConversion"/>
  </si>
  <si>
    <t>投資利息收入－交換</t>
    <phoneticPr fontId="9" type="noConversion"/>
  </si>
  <si>
    <t xml:space="preserve">  投資利益</t>
    <phoneticPr fontId="2" type="noConversion"/>
  </si>
  <si>
    <t>投資利益－股票</t>
    <phoneticPr fontId="9" type="noConversion"/>
  </si>
  <si>
    <t>投資利益－股票現金股利</t>
    <phoneticPr fontId="9" type="noConversion"/>
  </si>
  <si>
    <t xml:space="preserve">  投資評價利益</t>
    <phoneticPr fontId="2" type="noConversion"/>
  </si>
  <si>
    <t xml:space="preserve">  投資損失</t>
    <phoneticPr fontId="9" type="noConversion"/>
  </si>
  <si>
    <t xml:space="preserve">   收取利息</t>
    <phoneticPr fontId="2" type="noConversion"/>
  </si>
  <si>
    <t xml:space="preserve">   收取股利</t>
    <phoneticPr fontId="2" type="noConversion"/>
  </si>
  <si>
    <t xml:space="preserve">   支付利息</t>
    <phoneticPr fontId="2" type="noConversion"/>
  </si>
  <si>
    <t xml:space="preserve">     兌換賸餘(短絀)</t>
    <phoneticPr fontId="2" type="noConversion"/>
  </si>
  <si>
    <t xml:space="preserve">  已實現兌換賸餘</t>
    <phoneticPr fontId="9" type="noConversion"/>
  </si>
  <si>
    <t>已實現兌換賸餘－自行運用</t>
    <phoneticPr fontId="9" type="noConversion"/>
  </si>
  <si>
    <t>已實現兌換賸餘－委託經營</t>
    <phoneticPr fontId="9" type="noConversion"/>
  </si>
  <si>
    <t xml:space="preserve">  未實現兌換賸餘</t>
    <phoneticPr fontId="9" type="noConversion"/>
  </si>
  <si>
    <t>未實現兌換賸餘－自行運用</t>
    <phoneticPr fontId="9" type="noConversion"/>
  </si>
  <si>
    <t>未實現兌換賸餘－委託經營</t>
    <phoneticPr fontId="9" type="noConversion"/>
  </si>
  <si>
    <t>其他利息收入</t>
    <phoneticPr fontId="9" type="noConversion"/>
  </si>
  <si>
    <t>雜項收入</t>
    <phoneticPr fontId="2" type="noConversion"/>
  </si>
  <si>
    <t xml:space="preserve">  手續費費用－匯款手續費－國內</t>
    <phoneticPr fontId="9" type="noConversion"/>
  </si>
  <si>
    <t xml:space="preserve">  手續費費用－票券集保帳戶維護費－國內</t>
    <phoneticPr fontId="9" type="noConversion"/>
  </si>
  <si>
    <t xml:space="preserve">  手續費費用－債券帳戶維護費及匯撥費－國內</t>
    <phoneticPr fontId="9" type="noConversion"/>
  </si>
  <si>
    <t xml:space="preserve">  投資評價損失－利率結構型商品－國內</t>
    <phoneticPr fontId="9" type="noConversion"/>
  </si>
  <si>
    <t>兌換短絀</t>
    <phoneticPr fontId="2" type="noConversion"/>
  </si>
  <si>
    <t xml:space="preserve"> 已實現兌換短絀</t>
    <phoneticPr fontId="9" type="noConversion"/>
  </si>
  <si>
    <t xml:space="preserve">   已實現兌換損失－自行運用</t>
    <phoneticPr fontId="9" type="noConversion"/>
  </si>
  <si>
    <t xml:space="preserve">   已實現兌換損失－委託經營</t>
    <phoneticPr fontId="9" type="noConversion"/>
  </si>
  <si>
    <t xml:space="preserve"> 未實現兌換短絀</t>
    <phoneticPr fontId="9" type="noConversion"/>
  </si>
  <si>
    <t xml:space="preserve">   未實現兌換損失－自行運用</t>
    <phoneticPr fontId="9" type="noConversion"/>
  </si>
  <si>
    <t>備註：1.本表所列投資業務成本之投資損失、投資評價損失，以及兌換短絀與其相對科目，採總額列示。</t>
    <phoneticPr fontId="9" type="noConversion"/>
  </si>
  <si>
    <t xml:space="preserve">  投資有價證券利息收入－債券－國外</t>
    <phoneticPr fontId="9" type="noConversion"/>
  </si>
  <si>
    <t xml:space="preserve">  投資有價證券利息收入－短期票券－國內</t>
    <phoneticPr fontId="9" type="noConversion"/>
  </si>
  <si>
    <t xml:space="preserve">  投資有價證券利息收入－利率結構型商品－國內</t>
    <phoneticPr fontId="9" type="noConversion"/>
  </si>
  <si>
    <t xml:space="preserve">  附賣回有價證券投資利息收入－債券－國內</t>
    <phoneticPr fontId="9" type="noConversion"/>
  </si>
  <si>
    <t xml:space="preserve">  投資利益－股票現金股利－國內</t>
    <phoneticPr fontId="9" type="noConversion"/>
  </si>
  <si>
    <t xml:space="preserve">  投資利益－受益憑證－國內</t>
    <phoneticPr fontId="9" type="noConversion"/>
  </si>
  <si>
    <t xml:space="preserve">  投資利益－受益憑證－國外</t>
    <phoneticPr fontId="9" type="noConversion"/>
  </si>
  <si>
    <t xml:space="preserve">  投資利益－受益憑證現金股利－國內</t>
    <phoneticPr fontId="9" type="noConversion"/>
  </si>
  <si>
    <t xml:space="preserve">  投資利益－受益憑證現金股利－國外</t>
    <phoneticPr fontId="9" type="noConversion"/>
  </si>
  <si>
    <t xml:space="preserve">  投資利益－債券－國外</t>
    <phoneticPr fontId="9" type="noConversion"/>
  </si>
  <si>
    <t xml:space="preserve">  投資利益－股權連結商品－國內</t>
    <phoneticPr fontId="9" type="noConversion"/>
  </si>
  <si>
    <t xml:space="preserve">  投資利益－委託經營－國外</t>
    <phoneticPr fontId="9" type="noConversion"/>
  </si>
  <si>
    <t xml:space="preserve">  投資利益－其他－國外</t>
    <phoneticPr fontId="9" type="noConversion"/>
  </si>
  <si>
    <t xml:space="preserve">  投資評價利益－受益憑證－國內</t>
    <phoneticPr fontId="9" type="noConversion"/>
  </si>
  <si>
    <t xml:space="preserve">  投資評價利益－受益憑證－國外</t>
    <phoneticPr fontId="9" type="noConversion"/>
  </si>
  <si>
    <t xml:space="preserve">  投資評價利益－債券－國內</t>
    <phoneticPr fontId="9" type="noConversion"/>
  </si>
  <si>
    <t xml:space="preserve">  投資評價利益－委託經營－國內</t>
    <phoneticPr fontId="9" type="noConversion"/>
  </si>
  <si>
    <t xml:space="preserve">  投資評價利益－委託經營－國外</t>
    <phoneticPr fontId="9" type="noConversion"/>
  </si>
  <si>
    <t xml:space="preserve">  投資評價利益－換匯契約－國外</t>
    <phoneticPr fontId="9" type="noConversion"/>
  </si>
  <si>
    <t xml:space="preserve">  投資評價利益－特別股－國內</t>
    <phoneticPr fontId="9" type="noConversion"/>
  </si>
  <si>
    <t xml:space="preserve">  投資評價利益－股權連結商品－國內</t>
    <phoneticPr fontId="9" type="noConversion"/>
  </si>
  <si>
    <t xml:space="preserve">  投資評價利益－利率結構型商品－國內</t>
    <phoneticPr fontId="9" type="noConversion"/>
  </si>
  <si>
    <t>同兌換賸餘明細表。</t>
    <phoneticPr fontId="9" type="noConversion"/>
  </si>
  <si>
    <t>1.
2.</t>
    <phoneticPr fontId="9" type="noConversion"/>
  </si>
  <si>
    <t>3.
4.</t>
    <phoneticPr fontId="9" type="noConversion"/>
  </si>
  <si>
    <t>同投資業務收入明細表。</t>
    <phoneticPr fontId="9" type="noConversion"/>
  </si>
  <si>
    <t>同投投資業務收入明細表。</t>
    <phoneticPr fontId="9" type="noConversion"/>
  </si>
  <si>
    <t>應收退休金</t>
    <phoneticPr fontId="9" type="noConversion"/>
  </si>
  <si>
    <t>其他金融資產-非流動明細表</t>
    <phoneticPr fontId="9" type="noConversion"/>
  </si>
  <si>
    <t>預收退休金明細表</t>
    <phoneticPr fontId="9" type="noConversion"/>
  </si>
  <si>
    <t>預收退休金</t>
    <phoneticPr fontId="9" type="noConversion"/>
  </si>
  <si>
    <t xml:space="preserve">   利息股利之調整（註1）</t>
    <phoneticPr fontId="2" type="noConversion"/>
  </si>
  <si>
    <t xml:space="preserve">     提存呆帳及評價短絀（註2）  </t>
    <phoneticPr fontId="2" type="noConversion"/>
  </si>
  <si>
    <t xml:space="preserve">     攤銷（註3） </t>
    <phoneticPr fontId="2" type="noConversion"/>
  </si>
  <si>
    <t xml:space="preserve">     其他（註4）  </t>
    <phoneticPr fontId="2" type="noConversion"/>
  </si>
  <si>
    <t>期初現金及約當現金(註5)</t>
    <phoneticPr fontId="2" type="noConversion"/>
  </si>
  <si>
    <t>期末現金及約當現金(註6)</t>
    <phoneticPr fontId="2" type="noConversion"/>
  </si>
  <si>
    <t>收 支 餘 絀 決 算 表</t>
    <phoneticPr fontId="2" type="noConversion"/>
  </si>
  <si>
    <t xml:space="preserve"> 勞工退休基金(新制)</t>
    <phoneticPr fontId="2" type="noConversion"/>
  </si>
  <si>
    <t>餘 絀 撥 補 決 算 表</t>
    <phoneticPr fontId="2" type="noConversion"/>
  </si>
  <si>
    <t>勞工退休基金(新制)</t>
    <phoneticPr fontId="2" type="noConversion"/>
  </si>
  <si>
    <t>現 金 流 量 決 算 表</t>
    <phoneticPr fontId="2" type="noConversion"/>
  </si>
  <si>
    <t>平  衡  表</t>
    <phoneticPr fontId="2" type="noConversion"/>
  </si>
  <si>
    <t>收 繳 給 付 表</t>
    <phoneticPr fontId="2" type="noConversion"/>
  </si>
  <si>
    <t>勞工退休基金(新制)</t>
    <phoneticPr fontId="9" type="noConversion"/>
  </si>
  <si>
    <t>投資業務收入明細表</t>
    <phoneticPr fontId="9" type="noConversion"/>
  </si>
  <si>
    <t>兌換賸餘明細表</t>
    <phoneticPr fontId="9" type="noConversion"/>
  </si>
  <si>
    <t>手續費收入明細表</t>
    <phoneticPr fontId="9" type="noConversion"/>
  </si>
  <si>
    <t>存款利息收入明細表</t>
    <phoneticPr fontId="9" type="noConversion"/>
  </si>
  <si>
    <t>其他利息收入明細表</t>
    <phoneticPr fontId="9" type="noConversion"/>
  </si>
  <si>
    <t>雜項業務收入明細表</t>
    <phoneticPr fontId="9" type="noConversion"/>
  </si>
  <si>
    <t>其他金融資產-流動明細表</t>
    <phoneticPr fontId="9" type="noConversion"/>
  </si>
  <si>
    <t>應收退休金明細表</t>
    <phoneticPr fontId="9" type="noConversion"/>
  </si>
  <si>
    <t>其他應收款明細表</t>
    <phoneticPr fontId="9" type="noConversion"/>
  </si>
  <si>
    <t>運用概況表</t>
    <phoneticPr fontId="2" type="noConversion"/>
  </si>
  <si>
    <t>未到期交換明細表</t>
    <phoneticPr fontId="2" type="noConversion"/>
  </si>
  <si>
    <t xml:space="preserve">    銀行存款－活儲存款－遠東銀行台北古亭分行</t>
    <phoneticPr fontId="9" type="noConversion"/>
  </si>
  <si>
    <t xml:space="preserve">    銀行存款－活儲存款-外幣三菱日聯銀行</t>
    <phoneticPr fontId="9" type="noConversion"/>
  </si>
  <si>
    <t xml:space="preserve">    銀行存款－活儲存款-外幣花旗銀行</t>
    <phoneticPr fontId="9" type="noConversion"/>
  </si>
  <si>
    <t xml:space="preserve">    銀行存款－活儲存款-外幣玉山銀行</t>
    <phoneticPr fontId="9" type="noConversion"/>
  </si>
  <si>
    <t xml:space="preserve">    銀行存款－活儲存款-外幣三井住友銀行</t>
    <phoneticPr fontId="9" type="noConversion"/>
  </si>
  <si>
    <t>銀行存款－定期存款</t>
    <phoneticPr fontId="9" type="noConversion"/>
  </si>
  <si>
    <t xml:space="preserve">    透過餘絀按公允價值衡量之金融資產－流動－借券－國外</t>
    <phoneticPr fontId="9" type="noConversion"/>
  </si>
  <si>
    <t xml:space="preserve">    透過餘絀按公允價值衡量之金融資產－流動－受益憑證－國內</t>
    <phoneticPr fontId="9" type="noConversion"/>
  </si>
  <si>
    <t xml:space="preserve">    透過餘絀按公允價值衡量之金融資產評價調整－流動－借券－國外</t>
    <phoneticPr fontId="9" type="noConversion"/>
  </si>
  <si>
    <t xml:space="preserve">    透過餘絀按公允價值衡量之金融資產評價調整－流動－特別股－國內</t>
    <phoneticPr fontId="9" type="noConversion"/>
  </si>
  <si>
    <t xml:space="preserve">    透過餘絀按公允價值衡量之金融資產評價調整－非流動－受益憑證－國外</t>
    <phoneticPr fontId="9" type="noConversion"/>
  </si>
  <si>
    <t>透過餘絀按公允價值衡量之金融資產－非流動－利率結構型商品</t>
    <phoneticPr fontId="9" type="noConversion"/>
  </si>
  <si>
    <t>透過餘絀按公允價值衡量之金融資產評價調整－非流動－受益憑證</t>
    <phoneticPr fontId="9" type="noConversion"/>
  </si>
  <si>
    <t>透過餘絀按公允價值衡量之金融資產評價調整－非流動－利率結構型商品</t>
    <phoneticPr fontId="9" type="noConversion"/>
  </si>
  <si>
    <t xml:space="preserve">    透過餘絀按公允價值衡量之金融資產－非流動－受益憑證－國外</t>
    <phoneticPr fontId="9" type="noConversion"/>
  </si>
  <si>
    <t xml:space="preserve">    透過餘絀按公允價值衡量之金融資產－非流動－債券－國內</t>
    <phoneticPr fontId="9" type="noConversion"/>
  </si>
  <si>
    <t xml:space="preserve">    透過餘絀按公允價值衡量之金融資產－非流動－利率結構型商品－國內</t>
    <phoneticPr fontId="9" type="noConversion"/>
  </si>
  <si>
    <t xml:space="preserve">    銀行存款－定期存款－國外</t>
    <phoneticPr fontId="2" type="noConversion"/>
  </si>
  <si>
    <t xml:space="preserve">  本期賸餘</t>
    <phoneticPr fontId="2" type="noConversion"/>
  </si>
  <si>
    <t xml:space="preserve">    業務賸餘</t>
    <phoneticPr fontId="2" type="noConversion"/>
  </si>
  <si>
    <t xml:space="preserve">    業務短絀</t>
    <phoneticPr fontId="2" type="noConversion"/>
  </si>
  <si>
    <t xml:space="preserve">    本年度業務短絀分配數(註3)</t>
    <phoneticPr fontId="2" type="noConversion"/>
  </si>
  <si>
    <t xml:space="preserve">  兌換短絀</t>
    <phoneticPr fontId="2" type="noConversion"/>
  </si>
  <si>
    <t xml:space="preserve">  手續費費用－保管銀行保管費－國外</t>
    <phoneticPr fontId="9" type="noConversion"/>
  </si>
  <si>
    <t xml:space="preserve">  投資評價損失－股權連結商品－國內</t>
    <phoneticPr fontId="9" type="noConversion"/>
  </si>
  <si>
    <t>投資業務成本</t>
    <phoneticPr fontId="9" type="noConversion"/>
  </si>
  <si>
    <t xml:space="preserve"> 投資業務成本－手續費費用</t>
    <phoneticPr fontId="9" type="noConversion"/>
  </si>
  <si>
    <t xml:space="preserve"> 投資業務成本－投資損失</t>
    <phoneticPr fontId="2" type="noConversion"/>
  </si>
  <si>
    <t xml:space="preserve"> 投資業務成本－投資評價損失</t>
    <phoneticPr fontId="2" type="noConversion"/>
  </si>
  <si>
    <t xml:space="preserve">    其他預付款－無形資產－電腦軟體</t>
    <phoneticPr fontId="9" type="noConversion"/>
  </si>
  <si>
    <t xml:space="preserve">   透過餘絀按公允價值衡量之金融資產評價調整-流動</t>
    <phoneticPr fontId="2" type="noConversion"/>
  </si>
  <si>
    <t xml:space="preserve">    應收帳款</t>
    <phoneticPr fontId="2" type="noConversion"/>
  </si>
  <si>
    <t xml:space="preserve">    應收退稅款</t>
    <phoneticPr fontId="2" type="noConversion"/>
  </si>
  <si>
    <t xml:space="preserve">    應收收益</t>
    <phoneticPr fontId="2" type="noConversion"/>
  </si>
  <si>
    <t xml:space="preserve">    應收利息</t>
    <phoneticPr fontId="2" type="noConversion"/>
  </si>
  <si>
    <t xml:space="preserve">     其他應付款</t>
    <phoneticPr fontId="2" type="noConversion"/>
  </si>
  <si>
    <t xml:space="preserve">    透過餘絀按公允價值衡量之金融負債 -流動</t>
    <phoneticPr fontId="2" type="noConversion"/>
  </si>
  <si>
    <t>交換</t>
    <phoneticPr fontId="2" type="noConversion"/>
  </si>
  <si>
    <t>淨資產</t>
    <phoneticPr fontId="2" type="noConversion"/>
  </si>
  <si>
    <t xml:space="preserve">   委託投資資本</t>
    <phoneticPr fontId="2" type="noConversion"/>
  </si>
  <si>
    <t xml:space="preserve">   期初累積委託經營盈餘（虧損）</t>
    <phoneticPr fontId="2" type="noConversion"/>
  </si>
  <si>
    <t>存款利息收入－定存</t>
    <phoneticPr fontId="9" type="noConversion"/>
  </si>
  <si>
    <t>投資利息收入－存出保證金</t>
    <phoneticPr fontId="9" type="noConversion"/>
  </si>
  <si>
    <t>投資利息收入－期貨保證金</t>
    <phoneticPr fontId="9" type="noConversion"/>
  </si>
  <si>
    <t>投資利益－受益憑證現金股利</t>
    <phoneticPr fontId="9" type="noConversion"/>
  </si>
  <si>
    <t>投資利益－交換</t>
    <phoneticPr fontId="9" type="noConversion"/>
  </si>
  <si>
    <t>投資評價利益－選擇權</t>
    <phoneticPr fontId="9" type="noConversion"/>
  </si>
  <si>
    <t xml:space="preserve">  投資評價損失</t>
    <phoneticPr fontId="2" type="noConversion"/>
  </si>
  <si>
    <t>投資評價損失－債券</t>
    <phoneticPr fontId="9" type="noConversion"/>
  </si>
  <si>
    <t>投資評價損失－交換</t>
    <phoneticPr fontId="9" type="noConversion"/>
  </si>
  <si>
    <t xml:space="preserve">本期賸餘(短絀) </t>
    <phoneticPr fontId="2" type="noConversion"/>
  </si>
  <si>
    <t>雜項業務收入</t>
    <phoneticPr fontId="2" type="noConversion"/>
  </si>
  <si>
    <t xml:space="preserve">      3.本表所列投資業務收入及成本科目之交換利息收入(費用)、投資利益（損失）、投資評價利益（損失）及兌換賸餘(短絀)採淨額列示。</t>
    <phoneticPr fontId="9" type="noConversion"/>
  </si>
  <si>
    <t>兌換賸餘(註1)</t>
    <phoneticPr fontId="9" type="noConversion"/>
  </si>
  <si>
    <t xml:space="preserve">       透過餘絀按公允價值衡量之金融資產</t>
    <phoneticPr fontId="2" type="noConversion"/>
  </si>
  <si>
    <t xml:space="preserve">       其他金融資產-流動</t>
    <phoneticPr fontId="2" type="noConversion"/>
  </si>
  <si>
    <t xml:space="preserve">    流動金融資產</t>
    <phoneticPr fontId="2" type="noConversion"/>
  </si>
  <si>
    <t xml:space="preserve">  投資、長期應收款、貸墊款及準備金</t>
    <phoneticPr fontId="2" type="noConversion"/>
  </si>
  <si>
    <t xml:space="preserve">    非流動金融資產</t>
    <phoneticPr fontId="2" type="noConversion"/>
  </si>
  <si>
    <t xml:space="preserve">  投資業務收入</t>
    <phoneticPr fontId="2" type="noConversion"/>
  </si>
  <si>
    <t xml:space="preserve">  兌換賸餘</t>
    <phoneticPr fontId="2" type="noConversion"/>
  </si>
  <si>
    <t xml:space="preserve">  存款利息收入</t>
    <phoneticPr fontId="2" type="noConversion"/>
  </si>
  <si>
    <t xml:space="preserve">  其他利息收入</t>
    <phoneticPr fontId="2" type="noConversion"/>
  </si>
  <si>
    <t xml:space="preserve">  雜項業務收入</t>
    <phoneticPr fontId="2" type="noConversion"/>
  </si>
  <si>
    <t xml:space="preserve">  雜項收入</t>
    <phoneticPr fontId="2" type="noConversion"/>
  </si>
  <si>
    <t xml:space="preserve">  投資業務成本</t>
    <phoneticPr fontId="2" type="noConversion"/>
  </si>
  <si>
    <t>兌換賸餘</t>
    <phoneticPr fontId="9" type="noConversion"/>
  </si>
  <si>
    <t xml:space="preserve">  投資利益－股票－國內</t>
    <phoneticPr fontId="9" type="noConversion"/>
  </si>
  <si>
    <t xml:space="preserve"> 投資利益</t>
    <phoneticPr fontId="9" type="noConversion"/>
  </si>
  <si>
    <t xml:space="preserve">  投資評價利益－股票－國內</t>
    <phoneticPr fontId="9" type="noConversion"/>
  </si>
  <si>
    <t xml:space="preserve"> 投資評價利益</t>
    <phoneticPr fontId="9" type="noConversion"/>
  </si>
  <si>
    <t>備註：1.本表所列投資業務收入之投資利益、投資評價利益與其相對科目，採總額列示。</t>
    <phoneticPr fontId="9" type="noConversion"/>
  </si>
  <si>
    <t>國內委託經營經理費</t>
    <phoneticPr fontId="9" type="noConversion"/>
  </si>
  <si>
    <t>國外委託經營經理費</t>
    <phoneticPr fontId="9" type="noConversion"/>
  </si>
  <si>
    <t>增加投資</t>
    <phoneticPr fontId="2" type="noConversion"/>
  </si>
  <si>
    <t xml:space="preserve">  投資有價證券利息收入－債券－國內</t>
    <phoneticPr fontId="9" type="noConversion"/>
  </si>
  <si>
    <t xml:space="preserve"> 投資有價證券利息收入</t>
    <phoneticPr fontId="9" type="noConversion"/>
  </si>
  <si>
    <t xml:space="preserve">       保管費 </t>
    <phoneticPr fontId="2" type="noConversion"/>
  </si>
  <si>
    <t xml:space="preserve">    預收款項</t>
    <phoneticPr fontId="2" type="noConversion"/>
  </si>
  <si>
    <t xml:space="preserve">   基金</t>
    <phoneticPr fontId="2" type="noConversion"/>
  </si>
  <si>
    <t>呆帳</t>
    <phoneticPr fontId="2" type="noConversion"/>
  </si>
  <si>
    <t>係催收款項滯納金呆帳提列數。</t>
    <phoneticPr fontId="9" type="noConversion"/>
  </si>
  <si>
    <t>滯納金收入明細表</t>
    <phoneticPr fontId="9" type="noConversion"/>
  </si>
  <si>
    <t>雜項收入明細表</t>
    <phoneticPr fontId="9" type="noConversion"/>
  </si>
  <si>
    <t>電腦軟體</t>
    <phoneticPr fontId="9" type="noConversion"/>
  </si>
  <si>
    <t>電腦軟體明細表</t>
    <phoneticPr fontId="9" type="noConversion"/>
  </si>
  <si>
    <t xml:space="preserve">    催收款項－退休金</t>
    <phoneticPr fontId="10" type="noConversion"/>
  </si>
  <si>
    <t xml:space="preserve">    備抵呆帳－催收款項－滯納金</t>
    <phoneticPr fontId="10" type="noConversion"/>
  </si>
  <si>
    <t>本 年 度
決 算 數
(2)</t>
    <phoneticPr fontId="2" type="noConversion"/>
  </si>
  <si>
    <t>本 年 度
預 算 數
(1)</t>
    <phoneticPr fontId="2" type="noConversion"/>
  </si>
  <si>
    <t>係因退休金開單數較預算數高，致因欠繳退休金而產生之滯納金決算數超出預算數。</t>
    <phoneticPr fontId="9" type="noConversion"/>
  </si>
  <si>
    <t>中華民國108年度</t>
    <phoneticPr fontId="2" type="noConversion"/>
  </si>
  <si>
    <t xml:space="preserve"> 中華民國108年度</t>
    <phoneticPr fontId="2" type="noConversion"/>
  </si>
  <si>
    <t>中華民國108年度</t>
    <phoneticPr fontId="2" type="noConversion"/>
  </si>
  <si>
    <t>中華民國108年12月31日</t>
    <phoneticPr fontId="2" type="noConversion"/>
  </si>
  <si>
    <t>中華民國108年度</t>
    <phoneticPr fontId="9" type="noConversion"/>
  </si>
  <si>
    <t>中華民國108年12月31日</t>
    <phoneticPr fontId="9" type="noConversion"/>
  </si>
  <si>
    <t xml:space="preserve"> 中華民國108年12月31日</t>
    <phoneticPr fontId="2" type="noConversion"/>
  </si>
  <si>
    <t>中華民國108年12月31日</t>
    <phoneticPr fontId="9" type="noConversion"/>
  </si>
  <si>
    <t xml:space="preserve">  調整非現金項目</t>
    <phoneticPr fontId="2" type="noConversion"/>
  </si>
  <si>
    <t xml:space="preserve">   未計利息股利之本期賸餘(短絀)</t>
    <phoneticPr fontId="2" type="noConversion"/>
  </si>
  <si>
    <t xml:space="preserve">   未計利息股利之現金流入(流出)</t>
    <phoneticPr fontId="2" type="noConversion"/>
  </si>
  <si>
    <t xml:space="preserve">  業務活動之淨現金流入(流出)</t>
    <phoneticPr fontId="2" type="noConversion"/>
  </si>
  <si>
    <t xml:space="preserve">  投資活動之淨現金流入(流出)</t>
    <phoneticPr fontId="2" type="noConversion"/>
  </si>
  <si>
    <t xml:space="preserve">     流動資產淨減（淨增）</t>
    <phoneticPr fontId="2" type="noConversion"/>
  </si>
  <si>
    <t xml:space="preserve">     流動金融資產淨減(淨增)</t>
    <phoneticPr fontId="2" type="noConversion"/>
  </si>
  <si>
    <t xml:space="preserve">     流動負債淨增（淨減）</t>
    <phoneticPr fontId="2" type="noConversion"/>
  </si>
  <si>
    <t xml:space="preserve">     增加投資</t>
    <phoneticPr fontId="2" type="noConversion"/>
  </si>
  <si>
    <t xml:space="preserve">     減少投資</t>
    <phoneticPr fontId="2" type="noConversion"/>
  </si>
  <si>
    <t xml:space="preserve">     增加無形資產</t>
    <phoneticPr fontId="2" type="noConversion"/>
  </si>
  <si>
    <t xml:space="preserve">     提繳勞工退休基金</t>
    <phoneticPr fontId="2" type="noConversion"/>
  </si>
  <si>
    <t xml:space="preserve">     給付勞工退休金</t>
    <phoneticPr fontId="2" type="noConversion"/>
  </si>
  <si>
    <t xml:space="preserve">  籌資活動之淨現金流入(流出)</t>
    <phoneticPr fontId="2" type="noConversion"/>
  </si>
  <si>
    <t>1.本年度業務外賸餘決算數785,459,328元，包括滯納金賸餘784,174,374元及其他業務外賸餘1,284,954元。</t>
    <phoneticPr fontId="2" type="noConversion"/>
  </si>
  <si>
    <t>3.本年度業務賸餘分配數267,007,170,930元，依「勞工退休金條例退休基金管理運用及盈虧分配辨法」第8條規定，以12月31日為盈虧分配基準日，全數分配予勞工</t>
    <phoneticPr fontId="2" type="noConversion"/>
  </si>
  <si>
    <t xml:space="preserve"> ，其中包括當年度預分配數5,685,394,579元及待分配撥入勞工個人帳戶數261,321,776,351元。</t>
    <phoneticPr fontId="2" type="noConversion"/>
  </si>
  <si>
    <t>2.本年度累積餘絀決算數5,434,298,118,元，包括滯納金賸餘5,426,207,670元及其他業務外賸餘8,090,448元。</t>
    <phoneticPr fontId="2" type="noConversion"/>
  </si>
  <si>
    <t xml:space="preserve">       其他預收款</t>
    <phoneticPr fontId="2" type="noConversion"/>
  </si>
  <si>
    <t>加108年度
攤銷數</t>
    <phoneticPr fontId="2" type="noConversion"/>
  </si>
  <si>
    <t xml:space="preserve">備註:1.信託代理與保證資產(負債)1,043,438,000元﹝即為保證品(應付保證品)1,043,438,000元﹞ </t>
    <phoneticPr fontId="2" type="noConversion"/>
  </si>
  <si>
    <t xml:space="preserve">     2.遠期外匯合約名目金額112,609,629,500元﹝即為期收出售遠匯款（期付遠匯款）112,609,629,500元﹞      </t>
    <phoneticPr fontId="2" type="noConversion"/>
  </si>
  <si>
    <t xml:space="preserve">  其他費用(註1)      </t>
    <phoneticPr fontId="2" type="noConversion"/>
  </si>
  <si>
    <t>備註：1.係期貨交易稅、期貨手續費、債票券維護費、集保服務費、郵電費、證券交易所費用、存託憑證處理費用、股務處理費等費用。</t>
    <phoneticPr fontId="9" type="noConversion"/>
  </si>
  <si>
    <t xml:space="preserve">      2.包括已實現兌換短絀5,604,607,816元，已實現買賣遠匯短絀118,340,820元及本金兌換短絀21,839,576,474元。</t>
    <phoneticPr fontId="9" type="noConversion"/>
  </si>
  <si>
    <t xml:space="preserve">      4.本表賸餘（短絀）數含已收回委託經營帳戶賸餘13,125,419,831元。</t>
    <phoneticPr fontId="9" type="noConversion"/>
  </si>
  <si>
    <t>投資利益－受益憑證</t>
    <phoneticPr fontId="9" type="noConversion"/>
  </si>
  <si>
    <t>投資利益－債券</t>
    <phoneticPr fontId="9" type="noConversion"/>
  </si>
  <si>
    <t>投資利益－短票</t>
    <phoneticPr fontId="9" type="noConversion"/>
  </si>
  <si>
    <t>投資損失－期貨</t>
    <phoneticPr fontId="9" type="noConversion"/>
  </si>
  <si>
    <t>投資損失－選擇權</t>
    <phoneticPr fontId="9" type="noConversion"/>
  </si>
  <si>
    <t>投資評價利益－股票</t>
    <phoneticPr fontId="9" type="noConversion"/>
  </si>
  <si>
    <t>投資評價利益－受益憑證</t>
    <phoneticPr fontId="9" type="noConversion"/>
  </si>
  <si>
    <t>投資評價利益－債券</t>
    <phoneticPr fontId="9" type="noConversion"/>
  </si>
  <si>
    <t>投資評價損失－遠匯契約</t>
    <phoneticPr fontId="9" type="noConversion"/>
  </si>
  <si>
    <t>投資評價損失－期貨</t>
    <phoneticPr fontId="9" type="noConversion"/>
  </si>
  <si>
    <t xml:space="preserve">  交換利息</t>
    <phoneticPr fontId="2" type="noConversion"/>
  </si>
  <si>
    <t>兌換短絀(註2)</t>
    <phoneticPr fontId="9" type="noConversion"/>
  </si>
  <si>
    <t>勞工退休基金(新制)</t>
    <phoneticPr fontId="2" type="noConversion"/>
  </si>
  <si>
    <t>平衡表（委託經營）</t>
    <phoneticPr fontId="2" type="noConversion"/>
  </si>
  <si>
    <t>中華民國108年12月31日</t>
    <phoneticPr fontId="2" type="noConversion"/>
  </si>
  <si>
    <t xml:space="preserve">             單位:新臺幣元</t>
    <phoneticPr fontId="2" type="noConversion"/>
  </si>
  <si>
    <t xml:space="preserve">   金       額</t>
    <phoneticPr fontId="2" type="noConversion"/>
  </si>
  <si>
    <t xml:space="preserve">   備     註</t>
    <phoneticPr fontId="2" type="noConversion"/>
  </si>
  <si>
    <t xml:space="preserve">  流動資產</t>
    <phoneticPr fontId="2" type="noConversion"/>
  </si>
  <si>
    <t xml:space="preserve">    銀行存款</t>
    <phoneticPr fontId="2" type="noConversion"/>
  </si>
  <si>
    <t xml:space="preserve">      活存</t>
    <phoneticPr fontId="2" type="noConversion"/>
  </si>
  <si>
    <t xml:space="preserve">      定存</t>
    <phoneticPr fontId="2" type="noConversion"/>
  </si>
  <si>
    <t xml:space="preserve">    透過餘絀按公允價值衡量之金融資產 -流動</t>
    <phoneticPr fontId="2" type="noConversion"/>
  </si>
  <si>
    <t>股票</t>
    <phoneticPr fontId="2" type="noConversion"/>
  </si>
  <si>
    <t>債券</t>
    <phoneticPr fontId="2" type="noConversion"/>
  </si>
  <si>
    <t>受益憑證</t>
    <phoneticPr fontId="2" type="noConversion"/>
  </si>
  <si>
    <t>短期票券</t>
    <phoneticPr fontId="2" type="noConversion"/>
  </si>
  <si>
    <t>選擇權</t>
    <phoneticPr fontId="2" type="noConversion"/>
  </si>
  <si>
    <t>期貨保證金</t>
    <phoneticPr fontId="2" type="noConversion"/>
  </si>
  <si>
    <t>股票</t>
    <phoneticPr fontId="2" type="noConversion"/>
  </si>
  <si>
    <t>債券</t>
    <phoneticPr fontId="2" type="noConversion"/>
  </si>
  <si>
    <t>受益憑證</t>
    <phoneticPr fontId="2" type="noConversion"/>
  </si>
  <si>
    <t>短期票券</t>
    <phoneticPr fontId="2" type="noConversion"/>
  </si>
  <si>
    <t>選擇權</t>
    <phoneticPr fontId="2" type="noConversion"/>
  </si>
  <si>
    <t>期貨</t>
    <phoneticPr fontId="2" type="noConversion"/>
  </si>
  <si>
    <t>遠匯契約</t>
    <phoneticPr fontId="2" type="noConversion"/>
  </si>
  <si>
    <t xml:space="preserve">    其他應收款</t>
    <phoneticPr fontId="2" type="noConversion"/>
  </si>
  <si>
    <t xml:space="preserve">  資產合計</t>
    <phoneticPr fontId="2" type="noConversion"/>
  </si>
  <si>
    <t xml:space="preserve">          單位:新臺幣元</t>
    <phoneticPr fontId="2" type="noConversion"/>
  </si>
  <si>
    <t>負債及淨資產</t>
    <phoneticPr fontId="2" type="noConversion"/>
  </si>
  <si>
    <t xml:space="preserve">   金       額</t>
    <phoneticPr fontId="2" type="noConversion"/>
  </si>
  <si>
    <t xml:space="preserve">  備     註</t>
    <phoneticPr fontId="2" type="noConversion"/>
  </si>
  <si>
    <t xml:space="preserve">   流動負債</t>
    <phoneticPr fontId="2" type="noConversion"/>
  </si>
  <si>
    <t xml:space="preserve">     應付帳款</t>
    <phoneticPr fontId="2" type="noConversion"/>
  </si>
  <si>
    <t xml:space="preserve">     應付代收款</t>
    <phoneticPr fontId="2" type="noConversion"/>
  </si>
  <si>
    <t xml:space="preserve">     應付費用</t>
    <phoneticPr fontId="2" type="noConversion"/>
  </si>
  <si>
    <t xml:space="preserve">       經理費</t>
    <phoneticPr fontId="2" type="noConversion"/>
  </si>
  <si>
    <t>交換</t>
    <phoneticPr fontId="2" type="noConversion"/>
  </si>
  <si>
    <t xml:space="preserve">    透過餘絀按公允價值衡量之金融負債評價調整-流動</t>
    <phoneticPr fontId="2" type="noConversion"/>
  </si>
  <si>
    <t xml:space="preserve">   本年度委託經營利益（損失）</t>
    <phoneticPr fontId="2" type="noConversion"/>
  </si>
  <si>
    <t xml:space="preserve">  負債及淨資產合計</t>
    <phoneticPr fontId="2" type="noConversion"/>
  </si>
  <si>
    <t xml:space="preserve">    銀行存款－活儲存款-土地銀行</t>
    <phoneticPr fontId="9" type="noConversion"/>
  </si>
  <si>
    <t xml:space="preserve">    銀行存款－活儲存款-華南銀行</t>
    <phoneticPr fontId="9" type="noConversion"/>
  </si>
  <si>
    <t xml:space="preserve">    銀行存款－活儲存款-外幣匯豐銀行</t>
    <phoneticPr fontId="9" type="noConversion"/>
  </si>
  <si>
    <t>透過餘絀按公允價值衡量之金融資產－流動－債券</t>
    <phoneticPr fontId="9" type="noConversion"/>
  </si>
  <si>
    <t xml:space="preserve">    透過餘絀按公允價值衡量之金融資產－流動－債券－國內</t>
    <phoneticPr fontId="9" type="noConversion"/>
  </si>
  <si>
    <t>透過餘絀按公允價值衡量之金融資產評價調整－流動－債券</t>
    <phoneticPr fontId="9" type="noConversion"/>
  </si>
  <si>
    <t xml:space="preserve">    透過餘絀按公允價值衡量之金融資產評價調整－流動－債券－國內</t>
    <phoneticPr fontId="9" type="noConversion"/>
  </si>
  <si>
    <t xml:space="preserve">    委託經營資產－國內－10401</t>
    <phoneticPr fontId="9" type="noConversion"/>
  </si>
  <si>
    <t xml:space="preserve">    委託經營資產－國內－10101續約</t>
    <phoneticPr fontId="9" type="noConversion"/>
  </si>
  <si>
    <t xml:space="preserve">    委託經營資產－國內－10102續約</t>
    <phoneticPr fontId="9" type="noConversion"/>
  </si>
  <si>
    <t xml:space="preserve">    委託經營資產－國內－9701續約3</t>
    <phoneticPr fontId="9" type="noConversion"/>
  </si>
  <si>
    <t xml:space="preserve">    委託經營資產－國內－10201續約</t>
    <phoneticPr fontId="9" type="noConversion"/>
  </si>
  <si>
    <t xml:space="preserve">    委託經營資產－國內－10302</t>
    <phoneticPr fontId="9" type="noConversion"/>
  </si>
  <si>
    <t xml:space="preserve">    委託經營資產－國內－10202續約</t>
    <phoneticPr fontId="9" type="noConversion"/>
  </si>
  <si>
    <t xml:space="preserve">    委託經營資產－國內－10601</t>
    <phoneticPr fontId="9" type="noConversion"/>
  </si>
  <si>
    <t xml:space="preserve">    委託經營資產－國內－9801續約3</t>
    <phoneticPr fontId="9" type="noConversion"/>
  </si>
  <si>
    <t xml:space="preserve">    委託經營資產－國內－10301續約</t>
    <phoneticPr fontId="9" type="noConversion"/>
  </si>
  <si>
    <t xml:space="preserve">    委託經營資產－國內－10701</t>
    <phoneticPr fontId="9" type="noConversion"/>
  </si>
  <si>
    <t xml:space="preserve">    委託經營資產－國內－9902續約2</t>
    <phoneticPr fontId="9" type="noConversion"/>
  </si>
  <si>
    <t xml:space="preserve">    委託經營資產－國內－10401續約</t>
    <phoneticPr fontId="9" type="noConversion"/>
  </si>
  <si>
    <t xml:space="preserve">    委託經營資產－國內－10702</t>
    <phoneticPr fontId="9" type="noConversion"/>
  </si>
  <si>
    <t xml:space="preserve">    委託經營資產－國內－10001續約2</t>
    <phoneticPr fontId="9" type="noConversion"/>
  </si>
  <si>
    <t xml:space="preserve">    委託經營資產－國內－96續約4</t>
    <phoneticPr fontId="9" type="noConversion"/>
  </si>
  <si>
    <t xml:space="preserve">    應收收益－股利－國內</t>
    <phoneticPr fontId="9" type="noConversion"/>
  </si>
  <si>
    <t>其他應收款－其他</t>
    <phoneticPr fontId="9" type="noConversion"/>
  </si>
  <si>
    <t xml:space="preserve">    其他應收款－其他－國內</t>
    <phoneticPr fontId="9" type="noConversion"/>
  </si>
  <si>
    <t>其他預收款</t>
    <phoneticPr fontId="9" type="noConversion"/>
  </si>
  <si>
    <t xml:space="preserve">    其他預收款－國外</t>
    <phoneticPr fontId="9" type="noConversion"/>
  </si>
  <si>
    <t>係投資封閉型國外基金/私募基金匯回款。</t>
    <phoneticPr fontId="9" type="noConversion"/>
  </si>
  <si>
    <t>勞工退休基金－收益－已分配</t>
    <phoneticPr fontId="10" type="noConversion"/>
  </si>
  <si>
    <t>係超商代收勞工退休金遲延入帳加計之利息、光寶科技公司現金股利遲延入帳之利息補償金，以及國外委外帳戶參加集體訟勝訴賠償收入衍生利息收入。</t>
    <phoneticPr fontId="9" type="noConversion"/>
  </si>
  <si>
    <t>係國稅局退還107年第1季及第2季國外投資顧問費溢繳營業稅及利息、國外委外帳戶參加集體訴訟勝訴賠償收入、永豐投信內控疏失補償損失，及GAM支付延遲入帳補償款。</t>
    <phoneticPr fontId="9" type="noConversion"/>
  </si>
  <si>
    <t xml:space="preserve">   未實現兌換損失－委託經營</t>
    <phoneticPr fontId="9" type="noConversion"/>
  </si>
  <si>
    <t>本表所列兌換賸餘及其相對科目採總額列示，與兌換短絀84,945,187,494元相抵後，為淨兌換短絀36,094,328,504元。
係因美元相對新台幣貶值，致國外投資部位產生兌換損失。</t>
    <phoneticPr fontId="9" type="noConversion"/>
  </si>
  <si>
    <t xml:space="preserve">  投資利益－委託經營－國內</t>
    <phoneticPr fontId="9" type="noConversion"/>
  </si>
  <si>
    <t>本表所列投資業務收入-投資利益及其相對科目採總額列示，與投資業務成本-投資損失6,967,710,088元相抵後，為淨投資業務收入-投資利益79,673,744,101元。
係因投資掌握波段趨勢並進行汰弱留強及換股操作，致已實現投資利益高於預算數。</t>
    <phoneticPr fontId="9" type="noConversion"/>
  </si>
  <si>
    <t>本表所列投資業務收入-投資評價利益及其相對科目採總額列示，與資業務成本-投資評價損失95,204,749,068元相抵後，為淨投資業務收入-投資評價利益211,461,864,651元。
係因投資掌握波段趨勢並進行汰弱留強及換股操作產生投資評價利益。</t>
    <phoneticPr fontId="9" type="noConversion"/>
  </si>
  <si>
    <t>2.係淨投資評價利益211,461,864,651元及呆帳-滯納金58,637,998元。</t>
    <phoneticPr fontId="9" type="noConversion"/>
  </si>
  <si>
    <t>4.包括催收款項-滯納金淨增150,398,349元及註銷滯納金轉銷呆帳186,491,094元。</t>
    <phoneticPr fontId="9" type="noConversion"/>
  </si>
  <si>
    <t>3.包括無形資產攤銷4,240,327元、持有至到期日金融資產-非流動溢價攤銷92,253,386元及折價攤銷2,216,514,264元。</t>
    <phoneticPr fontId="9" type="noConversion"/>
  </si>
  <si>
    <t>5.包括銀行存款52,889,646,969元及自投資日起3個月內到期或清償之債權證券32,386,225,003元。</t>
    <phoneticPr fontId="9" type="noConversion"/>
  </si>
  <si>
    <t>勞工退休基金(新制)</t>
    <phoneticPr fontId="9" type="noConversion"/>
  </si>
  <si>
    <t>定期存款附表</t>
    <phoneticPr fontId="9" type="noConversion"/>
  </si>
  <si>
    <t>中華民國108年12月31日</t>
    <phoneticPr fontId="9" type="noConversion"/>
  </si>
  <si>
    <t>單位：新臺幣元</t>
    <phoneticPr fontId="9" type="noConversion"/>
  </si>
  <si>
    <t>摘    要</t>
    <phoneticPr fontId="9" type="noConversion"/>
  </si>
  <si>
    <t>金     額</t>
    <phoneticPr fontId="9" type="noConversion"/>
  </si>
  <si>
    <t>合    計</t>
    <phoneticPr fontId="9" type="noConversion"/>
  </si>
  <si>
    <t>說明</t>
    <phoneticPr fontId="9" type="noConversion"/>
  </si>
  <si>
    <t>銀行存款</t>
    <phoneticPr fontId="9" type="noConversion"/>
  </si>
  <si>
    <t>其他金融資產-流動</t>
    <phoneticPr fontId="9" type="noConversion"/>
  </si>
  <si>
    <t>其他金融資產
-非流動</t>
    <phoneticPr fontId="9" type="noConversion"/>
  </si>
  <si>
    <t>國內定期存款</t>
    <phoneticPr fontId="9" type="noConversion"/>
  </si>
  <si>
    <t>國外定期存款</t>
    <phoneticPr fontId="9" type="noConversion"/>
  </si>
  <si>
    <t>臺灣銀行</t>
    <phoneticPr fontId="9" type="noConversion"/>
  </si>
  <si>
    <t>臺灣土地銀行</t>
    <phoneticPr fontId="9" type="noConversion"/>
  </si>
  <si>
    <t>合作金庫商業銀行</t>
    <phoneticPr fontId="9" type="noConversion"/>
  </si>
  <si>
    <t>第一商業銀行</t>
    <phoneticPr fontId="9" type="noConversion"/>
  </si>
  <si>
    <t>上海商業儲蓄銀行</t>
    <phoneticPr fontId="9" type="noConversion"/>
  </si>
  <si>
    <t>台北富邦商業銀行</t>
    <phoneticPr fontId="9" type="noConversion"/>
  </si>
  <si>
    <t>兆豐國際商業銀行</t>
    <phoneticPr fontId="9" type="noConversion"/>
  </si>
  <si>
    <t>王道商業銀行</t>
    <phoneticPr fontId="9" type="noConversion"/>
  </si>
  <si>
    <t>臺灣中小企業銀行</t>
    <phoneticPr fontId="9" type="noConversion"/>
  </si>
  <si>
    <t>台中商業銀行</t>
    <phoneticPr fontId="9" type="noConversion"/>
  </si>
  <si>
    <t>匯豐(台灣)商業銀行</t>
    <phoneticPr fontId="9" type="noConversion"/>
  </si>
  <si>
    <t>法商東方匯理銀行</t>
    <phoneticPr fontId="9" type="noConversion"/>
  </si>
  <si>
    <t>瑞興商業銀行</t>
    <phoneticPr fontId="9" type="noConversion"/>
  </si>
  <si>
    <t>臺灣新光商業銀行</t>
    <phoneticPr fontId="9" type="noConversion"/>
  </si>
  <si>
    <t>陽信商業銀行</t>
    <phoneticPr fontId="9" type="noConversion"/>
  </si>
  <si>
    <t>中華郵政公司</t>
    <phoneticPr fontId="9" type="noConversion"/>
  </si>
  <si>
    <t>聯邦商業銀行</t>
    <phoneticPr fontId="9" type="noConversion"/>
  </si>
  <si>
    <t>遠東國際商業銀行</t>
    <phoneticPr fontId="9" type="noConversion"/>
  </si>
  <si>
    <t>元大商業銀行</t>
    <phoneticPr fontId="9" type="noConversion"/>
  </si>
  <si>
    <t>凱基商業銀行</t>
    <phoneticPr fontId="9" type="noConversion"/>
  </si>
  <si>
    <t>星展(台灣)商業銀行</t>
    <phoneticPr fontId="9" type="noConversion"/>
  </si>
  <si>
    <t>台新國際商業銀行</t>
    <phoneticPr fontId="9" type="noConversion"/>
  </si>
  <si>
    <t>新加坡商星展銀行</t>
    <phoneticPr fontId="9" type="noConversion"/>
  </si>
  <si>
    <t>日盛國際商業銀行</t>
    <phoneticPr fontId="9" type="noConversion"/>
  </si>
  <si>
    <t>安泰商業銀行</t>
    <phoneticPr fontId="9" type="noConversion"/>
  </si>
  <si>
    <t>中國信託商業銀行</t>
    <phoneticPr fontId="9" type="noConversion"/>
  </si>
  <si>
    <t>合     計</t>
    <phoneticPr fontId="9" type="noConversion"/>
  </si>
  <si>
    <t>NTD</t>
  </si>
  <si>
    <t>係投資國外基金預付款，以及支付「108年度勞動基金暨國保基金風險控管整合系統案」第1期費用。</t>
    <phoneticPr fontId="9" type="noConversion"/>
  </si>
  <si>
    <t>委外報表驗算</t>
    <phoneticPr fontId="9" type="noConversion"/>
  </si>
  <si>
    <t>其他預收款明細表</t>
    <phoneticPr fontId="9" type="noConversion"/>
  </si>
  <si>
    <t>6.包括銀行存款43,632,967,783元及自投資日起3個月內到期或清償之債權證券24,527,763,739元及淨兌換短絀-未實現856,884,979。</t>
    <phoneticPr fontId="9" type="noConversion"/>
  </si>
  <si>
    <t>1.係利息收入11,907,454,438元及股利收入6,615,358,808元。</t>
    <phoneticPr fontId="9" type="noConversion"/>
  </si>
  <si>
    <t>主要係國內、外委託經營產生投資評價損失所致。</t>
    <phoneticPr fontId="9" type="noConversion"/>
  </si>
  <si>
    <t xml:space="preserve">    國內委託經營</t>
    <phoneticPr fontId="9" type="noConversion"/>
  </si>
  <si>
    <t xml:space="preserve">    國外委託經營</t>
    <phoneticPr fontId="2" type="noConversion"/>
  </si>
  <si>
    <t xml:space="preserve">    其他金融資產－非流動－定期存款－國內</t>
    <phoneticPr fontId="9" type="noConversion"/>
  </si>
  <si>
    <t xml:space="preserve">    買入選擇權契約價值</t>
    <phoneticPr fontId="9" type="noConversion"/>
  </si>
  <si>
    <t xml:space="preserve">    其他利息收入－國內</t>
    <phoneticPr fontId="9" type="noConversion"/>
  </si>
  <si>
    <t xml:space="preserve">    其他利息收入－國外</t>
    <phoneticPr fontId="9" type="noConversion"/>
  </si>
  <si>
    <t xml:space="preserve">    雜項業務收入－國內</t>
    <phoneticPr fontId="9" type="noConversion"/>
  </si>
  <si>
    <t xml:space="preserve">    雜項業務收入－國外</t>
    <phoneticPr fontId="9" type="noConversion"/>
  </si>
  <si>
    <t xml:space="preserve">    雜項收入</t>
    <phoneticPr fontId="9" type="noConversion"/>
  </si>
  <si>
    <t xml:space="preserve">    委託經營資產－國內－10002續約2</t>
    <phoneticPr fontId="9" type="noConversion"/>
  </si>
  <si>
    <t xml:space="preserve">    委託經營資產－國外－9701</t>
    <phoneticPr fontId="9" type="noConversion"/>
  </si>
  <si>
    <t xml:space="preserve">    委託經營資產－國外－借券</t>
    <phoneticPr fontId="9" type="noConversion"/>
  </si>
  <si>
    <t xml:space="preserve">    委託經營資產－國外－10001</t>
    <phoneticPr fontId="9" type="noConversion"/>
  </si>
  <si>
    <t xml:space="preserve">    委託經營資產－國外－9701續約</t>
    <phoneticPr fontId="9" type="noConversion"/>
  </si>
  <si>
    <t xml:space="preserve">    委託經營資產－國外－10101</t>
    <phoneticPr fontId="9" type="noConversion"/>
  </si>
  <si>
    <t xml:space="preserve">    委託經營資產－國外－9702續約</t>
    <phoneticPr fontId="9" type="noConversion"/>
  </si>
  <si>
    <t xml:space="preserve">    委託經營資產－國外－9901續約</t>
    <phoneticPr fontId="9" type="noConversion"/>
  </si>
  <si>
    <t xml:space="preserve">    委託經營資產－國外－10401</t>
    <phoneticPr fontId="9" type="noConversion"/>
  </si>
  <si>
    <t xml:space="preserve">    委託經營資產－國外－10402</t>
    <phoneticPr fontId="9" type="noConversion"/>
  </si>
  <si>
    <t xml:space="preserve">    委託經營資產－國外－9701續約2</t>
    <phoneticPr fontId="9" type="noConversion"/>
  </si>
  <si>
    <t xml:space="preserve">    委託經營資產－國外－10001續約</t>
    <phoneticPr fontId="9" type="noConversion"/>
  </si>
  <si>
    <t xml:space="preserve">    委託經營資產－國外－10501</t>
    <phoneticPr fontId="9" type="noConversion"/>
  </si>
  <si>
    <t xml:space="preserve">    委託經營資產－國外－9702續約2</t>
    <phoneticPr fontId="9" type="noConversion"/>
  </si>
  <si>
    <t xml:space="preserve">    委託經營資產－國外－10601</t>
    <phoneticPr fontId="9" type="noConversion"/>
  </si>
  <si>
    <t xml:space="preserve">    委託經營資產－國外－10101續約</t>
    <phoneticPr fontId="9" type="noConversion"/>
  </si>
  <si>
    <t xml:space="preserve">    委託經營資產－國外－9801續約2</t>
    <phoneticPr fontId="9" type="noConversion"/>
  </si>
  <si>
    <t xml:space="preserve">    委託經營資產－國外－9901續約2</t>
    <phoneticPr fontId="9" type="noConversion"/>
  </si>
  <si>
    <t xml:space="preserve">    委託經營資產－國外－10701</t>
    <phoneticPr fontId="9" type="noConversion"/>
  </si>
  <si>
    <t xml:space="preserve">    委託經營資產－國外－10201續約</t>
    <phoneticPr fontId="9" type="noConversion"/>
  </si>
  <si>
    <t xml:space="preserve">    委託經營資產－國外－10801</t>
    <phoneticPr fontId="9" type="noConversion"/>
  </si>
  <si>
    <t xml:space="preserve">    委託經營資產－國外－共用帳戶－權益證券帳戶</t>
    <phoneticPr fontId="9" type="noConversion"/>
  </si>
  <si>
    <t xml:space="preserve">    委託經營資產評價調整－國內－10401</t>
    <phoneticPr fontId="9" type="noConversion"/>
  </si>
  <si>
    <t xml:space="preserve">    委託經營資產評價調整－國內－10101續約</t>
    <phoneticPr fontId="9" type="noConversion"/>
  </si>
  <si>
    <t xml:space="preserve">    委託經營資產評價調整－國內－10102續約</t>
    <phoneticPr fontId="9" type="noConversion"/>
  </si>
  <si>
    <t xml:space="preserve">    委託經營資產評價調整－國內－9701續約3</t>
    <phoneticPr fontId="9" type="noConversion"/>
  </si>
  <si>
    <t xml:space="preserve">    委託經營資產評價調整－國內－10201續約</t>
    <phoneticPr fontId="9" type="noConversion"/>
  </si>
  <si>
    <t xml:space="preserve">    委託經營資產評價調整－國內－10302</t>
    <phoneticPr fontId="9" type="noConversion"/>
  </si>
  <si>
    <t xml:space="preserve">    委託經營資產評價調整－國內－10202續約</t>
    <phoneticPr fontId="9" type="noConversion"/>
  </si>
  <si>
    <t xml:space="preserve">    委託經營資產評價調整－國內－10601</t>
    <phoneticPr fontId="9" type="noConversion"/>
  </si>
  <si>
    <t xml:space="preserve">    委託經營資產評價調整－國內－9801續約3</t>
    <phoneticPr fontId="9" type="noConversion"/>
  </si>
  <si>
    <t xml:space="preserve">    委託經營資產評價調整－國內－10301續約</t>
    <phoneticPr fontId="9" type="noConversion"/>
  </si>
  <si>
    <t xml:space="preserve">    委託經營資產評價調整－國內－10701</t>
    <phoneticPr fontId="9" type="noConversion"/>
  </si>
  <si>
    <t xml:space="preserve">    委託經營資產評價調整－國內－9902續約2</t>
    <phoneticPr fontId="9" type="noConversion"/>
  </si>
  <si>
    <t xml:space="preserve">    委託經營資產評價調整－國內－10401續約</t>
    <phoneticPr fontId="9" type="noConversion"/>
  </si>
  <si>
    <t xml:space="preserve">    委託經營資產評價調整－國內－10702</t>
    <phoneticPr fontId="9" type="noConversion"/>
  </si>
  <si>
    <t xml:space="preserve">    委託經營資產評價調整－國內－10001續約2</t>
    <phoneticPr fontId="9" type="noConversion"/>
  </si>
  <si>
    <t xml:space="preserve">    委託經營資產評價調整－國內－10002續約2</t>
    <phoneticPr fontId="9" type="noConversion"/>
  </si>
  <si>
    <t xml:space="preserve">    委託經營資產評價調整－國內－96續約4</t>
    <phoneticPr fontId="9" type="noConversion"/>
  </si>
  <si>
    <t xml:space="preserve">    委託經營資產評價調整－國外－10401</t>
    <phoneticPr fontId="9" type="noConversion"/>
  </si>
  <si>
    <t xml:space="preserve">    委託經營資產評價調整－國外－10402</t>
    <phoneticPr fontId="9" type="noConversion"/>
  </si>
  <si>
    <t xml:space="preserve">    委託經營資產評價調整－國外－9701續約2</t>
    <phoneticPr fontId="9" type="noConversion"/>
  </si>
  <si>
    <t xml:space="preserve">    委託經營資產評價調整－國外－10001續約</t>
    <phoneticPr fontId="9" type="noConversion"/>
  </si>
  <si>
    <t xml:space="preserve">    委託經營資產評價調整－國外－10501</t>
    <phoneticPr fontId="9" type="noConversion"/>
  </si>
  <si>
    <t xml:space="preserve">    委託經營資產評價調整－國外－9702續約2</t>
    <phoneticPr fontId="9" type="noConversion"/>
  </si>
  <si>
    <t xml:space="preserve">    委託經營資產評價調整－國外－10601</t>
    <phoneticPr fontId="9" type="noConversion"/>
  </si>
  <si>
    <t xml:space="preserve">    委託經營資產評價調整－國外－10101續約</t>
    <phoneticPr fontId="9" type="noConversion"/>
  </si>
  <si>
    <t xml:space="preserve">    委託經營資產評價調整－國外－9801續約2</t>
    <phoneticPr fontId="9" type="noConversion"/>
  </si>
  <si>
    <t xml:space="preserve">    委託經營資產評價調整－國外－9901續約2</t>
    <phoneticPr fontId="9" type="noConversion"/>
  </si>
  <si>
    <t xml:space="preserve">    委託經營資產評價調整－國外－10701</t>
    <phoneticPr fontId="9" type="noConversion"/>
  </si>
  <si>
    <t xml:space="preserve">    委託經營資產評價調整－國外－10201續約</t>
    <phoneticPr fontId="9" type="noConversion"/>
  </si>
  <si>
    <t xml:space="preserve">    委託經營資產評價調整－國外－10801</t>
    <phoneticPr fontId="9" type="noConversion"/>
  </si>
  <si>
    <t xml:space="preserve">    其他金融資產－流動－定期存款－國內</t>
    <phoneticPr fontId="9" type="noConversion"/>
  </si>
  <si>
    <t xml:space="preserve">    其他金融資產－流動－定期存款－國外</t>
    <phoneticPr fontId="9" type="noConversion"/>
  </si>
  <si>
    <t xml:space="preserve">    其他金融資產－流動－附賣回有價證券投資－債券－國內</t>
    <phoneticPr fontId="9" type="noConversion"/>
  </si>
  <si>
    <t xml:space="preserve">    透過餘絀按公允價值衡量之金融資產評價調整－非流動－利率結構型商品－國內</t>
    <phoneticPr fontId="9" type="noConversion"/>
  </si>
  <si>
    <t xml:space="preserve">    野村投信</t>
    <phoneticPr fontId="9" type="noConversion"/>
  </si>
  <si>
    <t xml:space="preserve">    保德信投信</t>
    <phoneticPr fontId="9" type="noConversion"/>
  </si>
  <si>
    <t xml:space="preserve">    國泰投信</t>
    <phoneticPr fontId="9" type="noConversion"/>
  </si>
  <si>
    <t xml:space="preserve">    復華投信</t>
    <phoneticPr fontId="9" type="noConversion"/>
  </si>
  <si>
    <t xml:space="preserve">    群益投信</t>
    <phoneticPr fontId="9" type="noConversion"/>
  </si>
  <si>
    <t xml:space="preserve">    永豐投信</t>
    <phoneticPr fontId="9" type="noConversion"/>
  </si>
  <si>
    <t xml:space="preserve">    匯豐中華投信</t>
    <phoneticPr fontId="9" type="noConversion"/>
  </si>
  <si>
    <t xml:space="preserve">    統一投信</t>
    <phoneticPr fontId="9" type="noConversion"/>
  </si>
  <si>
    <t xml:space="preserve">    安聯投信</t>
    <phoneticPr fontId="9" type="noConversion"/>
  </si>
  <si>
    <t xml:space="preserve">    台新投信</t>
    <phoneticPr fontId="9" type="noConversion"/>
  </si>
  <si>
    <t xml:space="preserve">    施羅德投信</t>
    <phoneticPr fontId="9" type="noConversion"/>
  </si>
  <si>
    <t xml:space="preserve">    AMERICAN CENTURY</t>
    <phoneticPr fontId="9" type="noConversion"/>
  </si>
  <si>
    <t xml:space="preserve">    AMUNDI</t>
    <phoneticPr fontId="9" type="noConversion"/>
  </si>
  <si>
    <t xml:space="preserve">    ASHMORE</t>
    <phoneticPr fontId="9" type="noConversion"/>
  </si>
  <si>
    <t xml:space="preserve">    BRANDYWIN</t>
    <phoneticPr fontId="9" type="noConversion"/>
  </si>
  <si>
    <t xml:space="preserve">    COHEN &amp;STEERS</t>
    <phoneticPr fontId="9" type="noConversion"/>
  </si>
  <si>
    <t xml:space="preserve">    CPR</t>
    <phoneticPr fontId="9" type="noConversion"/>
  </si>
  <si>
    <t xml:space="preserve">    DWS</t>
    <phoneticPr fontId="9" type="noConversion"/>
  </si>
  <si>
    <t xml:space="preserve">    FRANKLIN</t>
    <phoneticPr fontId="9" type="noConversion"/>
  </si>
  <si>
    <t xml:space="preserve">    GEODE</t>
    <phoneticPr fontId="9" type="noConversion"/>
  </si>
  <si>
    <t xml:space="preserve">    LGIM</t>
    <phoneticPr fontId="9" type="noConversion"/>
  </si>
  <si>
    <t xml:space="preserve">    MAGELLAN</t>
    <phoneticPr fontId="9" type="noConversion"/>
  </si>
  <si>
    <t xml:space="preserve">    MFS</t>
    <phoneticPr fontId="9" type="noConversion"/>
  </si>
  <si>
    <t xml:space="preserve">    Morgan Stanley</t>
    <phoneticPr fontId="9" type="noConversion"/>
  </si>
  <si>
    <t xml:space="preserve">    NNIP</t>
    <phoneticPr fontId="9" type="noConversion"/>
  </si>
  <si>
    <t xml:space="preserve">    PIMCO</t>
    <phoneticPr fontId="9" type="noConversion"/>
  </si>
  <si>
    <t xml:space="preserve">    RREEF</t>
    <phoneticPr fontId="9" type="noConversion"/>
  </si>
  <si>
    <t xml:space="preserve">    TCW</t>
    <phoneticPr fontId="9" type="noConversion"/>
  </si>
  <si>
    <t xml:space="preserve">    北美信託</t>
    <phoneticPr fontId="9" type="noConversion"/>
  </si>
  <si>
    <t xml:space="preserve">    百達</t>
    <phoneticPr fontId="9" type="noConversion"/>
  </si>
  <si>
    <t xml:space="preserve">    貝萊德</t>
    <phoneticPr fontId="9" type="noConversion"/>
  </si>
  <si>
    <t xml:space="preserve">    坦伯頓</t>
    <phoneticPr fontId="9" type="noConversion"/>
  </si>
  <si>
    <t xml:space="preserve">    威靈頓</t>
    <phoneticPr fontId="9" type="noConversion"/>
  </si>
  <si>
    <t xml:space="preserve">    柏瑞</t>
    <phoneticPr fontId="9" type="noConversion"/>
  </si>
  <si>
    <t xml:space="preserve">    荷寶</t>
    <phoneticPr fontId="9" type="noConversion"/>
  </si>
  <si>
    <t xml:space="preserve">    野村</t>
    <phoneticPr fontId="9" type="noConversion"/>
  </si>
  <si>
    <t xml:space="preserve">    麥格理 </t>
    <phoneticPr fontId="9" type="noConversion"/>
  </si>
  <si>
    <t xml:space="preserve">    博祿貝</t>
    <phoneticPr fontId="9" type="noConversion"/>
  </si>
  <si>
    <t xml:space="preserve">    富達</t>
    <phoneticPr fontId="9" type="noConversion"/>
  </si>
  <si>
    <t xml:space="preserve">    景順</t>
    <phoneticPr fontId="9" type="noConversion"/>
  </si>
  <si>
    <t xml:space="preserve">    瑞萬通博</t>
    <phoneticPr fontId="9" type="noConversion"/>
  </si>
  <si>
    <t xml:space="preserve">    道富</t>
    <phoneticPr fontId="9" type="noConversion"/>
  </si>
  <si>
    <t xml:space="preserve">    領航</t>
    <phoneticPr fontId="9" type="noConversion"/>
  </si>
  <si>
    <t xml:space="preserve">    安聯</t>
    <phoneticPr fontId="9" type="noConversion"/>
  </si>
  <si>
    <t xml:space="preserve">    摩根</t>
    <phoneticPr fontId="9" type="noConversion"/>
  </si>
  <si>
    <t xml:space="preserve">    盧米斯塞勒斯</t>
    <phoneticPr fontId="9" type="noConversion"/>
  </si>
  <si>
    <t xml:space="preserve">    聯博</t>
    <phoneticPr fontId="9" type="noConversion"/>
  </si>
  <si>
    <t xml:space="preserve">    手續費收入－借券－國外</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</si>
</sst>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76" formatCode="0.0"/>
    <numFmt numFmtId="177" formatCode="#,##0.00_ "/>
    <numFmt numFmtId="178" formatCode="#,##0_ "/>
    <numFmt numFmtId="179" formatCode="&quot;$&quot;#,##0;&quot;$&quot;\-#,##0"/>
    <numFmt numFmtId="180" formatCode="#,##0_);[Red]\(#,##0\)"/>
    <numFmt numFmtId="181" formatCode="#,##0;[Red]#,##0"/>
    <numFmt numFmtId="182" formatCode="0.00_ "/>
    <numFmt numFmtId="183" formatCode="yyyy/m/d;@"/>
    <numFmt numFmtId="184" formatCode="_-* #,##0_-;\-* #,##0_-;_-* &quot;-&quot;??_-;_-@_-"/>
  </numFmts>
  <fonts count="52">
    <font>
      <sz val="12"/>
      <name val="Courier"/>
      <family val="3"/>
    </font>
    <font>
      <sz val="12"/>
      <name val="新細明體"/>
      <family val="1"/>
      <charset val="136"/>
    </font>
    <font>
      <sz val="9"/>
      <name val="新細明體"/>
      <family val="1"/>
      <charset val="136"/>
    </font>
    <font>
      <sz val="12"/>
      <name val="Courier"/>
      <family val="3"/>
    </font>
    <font>
      <sz val="12"/>
      <name val="細明體"/>
      <family val="3"/>
      <charset val="136"/>
    </font>
    <font>
      <sz val="14"/>
      <name val="細明體"/>
      <family val="3"/>
      <charset val="136"/>
    </font>
    <font>
      <sz val="12"/>
      <name val="Times New Roman"/>
      <family val="1"/>
    </font>
    <font>
      <sz val="12"/>
      <color indexed="9"/>
      <name val="細明體"/>
      <family val="3"/>
      <charset val="136"/>
    </font>
    <font>
      <sz val="16"/>
      <name val="Courier"/>
      <family val="3"/>
    </font>
    <font>
      <sz val="9"/>
      <name val="細明體"/>
      <family val="3"/>
      <charset val="136"/>
    </font>
    <font>
      <sz val="9"/>
      <name val="華康楷書體W5"/>
      <family val="3"/>
      <charset val="136"/>
    </font>
    <font>
      <sz val="12"/>
      <color indexed="10"/>
      <name val="Courier"/>
      <family val="3"/>
    </font>
    <font>
      <sz val="10"/>
      <name val="Arial"/>
      <family val="2"/>
    </font>
    <font>
      <sz val="12"/>
      <name val="標楷體"/>
      <family val="4"/>
      <charset val="136"/>
    </font>
    <font>
      <sz val="14"/>
      <name val="標楷體"/>
      <family val="4"/>
      <charset val="136"/>
    </font>
    <font>
      <b/>
      <sz val="22"/>
      <name val="標楷體"/>
      <family val="4"/>
      <charset val="136"/>
    </font>
    <font>
      <sz val="18"/>
      <name val="標楷體"/>
      <family val="4"/>
      <charset val="136"/>
    </font>
    <font>
      <sz val="20"/>
      <name val="標楷體"/>
      <family val="4"/>
      <charset val="136"/>
    </font>
    <font>
      <sz val="13"/>
      <name val="標楷體"/>
      <family val="4"/>
      <charset val="136"/>
    </font>
    <font>
      <sz val="16"/>
      <name val="標楷體"/>
      <family val="4"/>
      <charset val="136"/>
    </font>
    <font>
      <b/>
      <sz val="12"/>
      <name val="標楷體"/>
      <family val="4"/>
      <charset val="136"/>
    </font>
    <font>
      <sz val="12"/>
      <color indexed="10"/>
      <name val="標楷體"/>
      <family val="4"/>
      <charset val="136"/>
    </font>
    <font>
      <sz val="11"/>
      <name val="標楷體"/>
      <family val="4"/>
      <charset val="136"/>
    </font>
    <font>
      <sz val="11"/>
      <color indexed="10"/>
      <name val="標楷體"/>
      <family val="4"/>
      <charset val="136"/>
    </font>
    <font>
      <sz val="12"/>
      <color indexed="9"/>
      <name val="標楷體"/>
      <family val="4"/>
      <charset val="136"/>
    </font>
    <font>
      <sz val="12"/>
      <color indexed="8"/>
      <name val="標楷體"/>
      <family val="4"/>
      <charset val="136"/>
    </font>
    <font>
      <sz val="10"/>
      <name val="標楷體"/>
      <family val="4"/>
      <charset val="136"/>
    </font>
    <font>
      <b/>
      <sz val="22"/>
      <name val="Courier"/>
      <family val="3"/>
    </font>
    <font>
      <sz val="20"/>
      <name val="Courier"/>
      <family val="3"/>
    </font>
    <font>
      <strike/>
      <sz val="12"/>
      <name val="標楷體"/>
      <family val="4"/>
      <charset val="136"/>
    </font>
    <font>
      <u/>
      <sz val="20"/>
      <name val="標楷體"/>
      <family val="4"/>
      <charset val="136"/>
    </font>
    <font>
      <b/>
      <sz val="20"/>
      <name val="標楷體"/>
      <family val="4"/>
      <charset val="136"/>
    </font>
    <font>
      <sz val="12"/>
      <name val="Courier"/>
      <family val="3"/>
    </font>
    <font>
      <sz val="11"/>
      <color indexed="8"/>
      <name val="標楷體"/>
      <family val="4"/>
      <charset val="136"/>
    </font>
    <font>
      <b/>
      <sz val="14"/>
      <name val="標楷體"/>
      <family val="4"/>
      <charset val="136"/>
    </font>
    <font>
      <sz val="11"/>
      <name val="Courier"/>
      <family val="3"/>
    </font>
    <font>
      <sz val="10"/>
      <color indexed="9"/>
      <name val="標楷體"/>
      <family val="4"/>
      <charset val="136"/>
    </font>
    <font>
      <sz val="10"/>
      <color indexed="9"/>
      <name val="Courier"/>
      <family val="3"/>
    </font>
    <font>
      <sz val="13"/>
      <color indexed="8"/>
      <name val="標楷體"/>
      <family val="4"/>
      <charset val="136"/>
    </font>
    <font>
      <sz val="10"/>
      <name val="細明體"/>
      <family val="3"/>
      <charset val="136"/>
    </font>
    <font>
      <sz val="16"/>
      <name val="華康楷書體W5"/>
      <family val="3"/>
      <charset val="136"/>
    </font>
    <font>
      <b/>
      <sz val="12"/>
      <color indexed="9"/>
      <name val="標楷體"/>
      <family val="4"/>
      <charset val="136"/>
    </font>
    <font>
      <b/>
      <u/>
      <sz val="22"/>
      <name val="標楷體"/>
      <family val="4"/>
      <charset val="136"/>
    </font>
    <font>
      <b/>
      <u/>
      <sz val="20"/>
      <name val="標楷體"/>
      <family val="4"/>
      <charset val="136"/>
    </font>
    <font>
      <b/>
      <u/>
      <sz val="14"/>
      <name val="標楷體"/>
      <family val="4"/>
      <charset val="136"/>
    </font>
    <font>
      <b/>
      <sz val="12"/>
      <name val="Courier"/>
      <family val="3"/>
    </font>
    <font>
      <u/>
      <sz val="12"/>
      <name val="Courier"/>
      <family val="3"/>
    </font>
    <font>
      <sz val="12"/>
      <color theme="1"/>
      <name val="標楷體"/>
      <family val="4"/>
      <charset val="136"/>
    </font>
    <font>
      <sz val="12"/>
      <color rgb="FFFF0000"/>
      <name val="標楷體"/>
      <family val="4"/>
      <charset val="136"/>
    </font>
    <font>
      <sz val="11"/>
      <color theme="1"/>
      <name val="標楷體"/>
      <family val="4"/>
      <charset val="136"/>
    </font>
    <font>
      <sz val="11"/>
      <name val="新細明體"/>
      <family val="1"/>
      <charset val="136"/>
    </font>
    <font>
      <b/>
      <sz val="10"/>
      <name val="細明體"/>
      <family val="3"/>
      <charset val="136"/>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style="double">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s>
  <cellStyleXfs count="15">
    <xf numFmtId="0" fontId="0" fillId="0" borderId="0"/>
    <xf numFmtId="39" fontId="3" fillId="0" borderId="0"/>
    <xf numFmtId="39" fontId="3" fillId="0" borderId="0"/>
    <xf numFmtId="0" fontId="40" fillId="0" borderId="0" applyFont="0"/>
    <xf numFmtId="37" fontId="3" fillId="0" borderId="0"/>
    <xf numFmtId="37" fontId="3" fillId="0" borderId="0"/>
    <xf numFmtId="37" fontId="3" fillId="0" borderId="0"/>
    <xf numFmtId="37" fontId="3" fillId="0" borderId="0"/>
    <xf numFmtId="37" fontId="3" fillId="0" borderId="0"/>
    <xf numFmtId="37" fontId="3" fillId="0" borderId="0"/>
    <xf numFmtId="0" fontId="12" fillId="0" borderId="0"/>
    <xf numFmtId="0" fontId="3" fillId="0" borderId="0"/>
    <xf numFmtId="0" fontId="3" fillId="0" borderId="0"/>
    <xf numFmtId="43" fontId="1" fillId="0" borderId="0" applyFont="0" applyFill="0" applyBorder="0" applyAlignment="0" applyProtection="0"/>
    <xf numFmtId="0" fontId="1" fillId="0" borderId="0"/>
  </cellStyleXfs>
  <cellXfs count="657">
    <xf numFmtId="0" fontId="0" fillId="0" borderId="0" xfId="0"/>
    <xf numFmtId="37" fontId="4" fillId="0" borderId="0" xfId="6" applyFont="1"/>
    <xf numFmtId="37" fontId="4" fillId="0" borderId="0" xfId="6" applyFont="1" applyBorder="1"/>
    <xf numFmtId="37" fontId="4" fillId="0" borderId="0" xfId="6" applyFont="1" applyBorder="1" applyAlignment="1" applyProtection="1">
      <alignment horizontal="left"/>
    </xf>
    <xf numFmtId="37" fontId="4" fillId="0" borderId="0" xfId="6" applyFont="1" applyAlignment="1">
      <alignment horizontal="left" vertical="center"/>
    </xf>
    <xf numFmtId="37" fontId="4" fillId="0" borderId="0" xfId="7" applyFont="1"/>
    <xf numFmtId="37" fontId="4" fillId="0" borderId="0" xfId="7" applyFont="1" applyAlignment="1" applyProtection="1">
      <alignment horizontal="left"/>
    </xf>
    <xf numFmtId="37" fontId="4" fillId="0" borderId="0" xfId="6" quotePrefix="1" applyFont="1" applyAlignment="1">
      <alignment horizontal="left" vertical="center"/>
    </xf>
    <xf numFmtId="37" fontId="4" fillId="0" borderId="0" xfId="6" applyFont="1" applyBorder="1" applyProtection="1"/>
    <xf numFmtId="176" fontId="4" fillId="0" borderId="0" xfId="6" applyNumberFormat="1" applyFont="1" applyBorder="1" applyProtection="1"/>
    <xf numFmtId="37" fontId="1" fillId="0" borderId="0" xfId="4" applyFont="1"/>
    <xf numFmtId="37" fontId="4" fillId="0" borderId="0" xfId="6" applyFont="1" applyAlignment="1" applyProtection="1">
      <alignment horizontal="left" vertical="center"/>
    </xf>
    <xf numFmtId="178" fontId="4" fillId="0" borderId="0" xfId="0" applyNumberFormat="1" applyFont="1"/>
    <xf numFmtId="0" fontId="0" fillId="0" borderId="0" xfId="0" applyAlignment="1">
      <alignment vertical="center"/>
    </xf>
    <xf numFmtId="37" fontId="4" fillId="0" borderId="0" xfId="6" applyFont="1" applyAlignment="1">
      <alignment vertical="center"/>
    </xf>
    <xf numFmtId="0" fontId="4" fillId="0" borderId="0" xfId="0" applyFont="1" applyAlignment="1">
      <alignment vertical="center"/>
    </xf>
    <xf numFmtId="37" fontId="1" fillId="0" borderId="0" xfId="4" applyFont="1" applyBorder="1" applyAlignment="1"/>
    <xf numFmtId="37" fontId="4" fillId="0" borderId="0" xfId="5" applyFont="1" applyFill="1"/>
    <xf numFmtId="37" fontId="4" fillId="0" borderId="0" xfId="5" applyFont="1" applyFill="1" applyAlignment="1">
      <alignment vertical="center"/>
    </xf>
    <xf numFmtId="37" fontId="13" fillId="0" borderId="1" xfId="6" applyFont="1" applyBorder="1" applyAlignment="1" applyProtection="1">
      <alignment horizontal="center" vertical="center" wrapText="1"/>
    </xf>
    <xf numFmtId="37" fontId="13" fillId="0" borderId="2" xfId="6" applyFont="1" applyBorder="1" applyAlignment="1" applyProtection="1">
      <alignment horizontal="center" vertical="center" wrapText="1"/>
    </xf>
    <xf numFmtId="37" fontId="13" fillId="0" borderId="0" xfId="6" applyFont="1" applyBorder="1" applyAlignment="1" applyProtection="1">
      <alignment horizontal="right"/>
    </xf>
    <xf numFmtId="37" fontId="13" fillId="0" borderId="3" xfId="6" applyFont="1" applyBorder="1" applyAlignment="1" applyProtection="1">
      <alignment horizontal="left" vertical="center"/>
    </xf>
    <xf numFmtId="37" fontId="13" fillId="0" borderId="4" xfId="6" applyFont="1" applyBorder="1" applyAlignment="1" applyProtection="1">
      <alignment horizontal="left" vertical="center"/>
    </xf>
    <xf numFmtId="37" fontId="13" fillId="0" borderId="5" xfId="6" applyFont="1" applyBorder="1" applyAlignment="1" applyProtection="1">
      <alignment horizontal="left" vertical="center"/>
    </xf>
    <xf numFmtId="37" fontId="13" fillId="0" borderId="0" xfId="7" applyFont="1"/>
    <xf numFmtId="37" fontId="13" fillId="0" borderId="6" xfId="7" applyFont="1" applyBorder="1" applyAlignment="1" applyProtection="1">
      <alignment horizontal="center" vertical="center"/>
    </xf>
    <xf numFmtId="37" fontId="13" fillId="0" borderId="7" xfId="7" applyFont="1" applyBorder="1" applyAlignment="1" applyProtection="1">
      <alignment horizontal="center" vertical="center"/>
    </xf>
    <xf numFmtId="37" fontId="13" fillId="0" borderId="8" xfId="7" applyFont="1" applyBorder="1" applyAlignment="1" applyProtection="1">
      <alignment horizontal="center" vertical="center"/>
    </xf>
    <xf numFmtId="39" fontId="18" fillId="0" borderId="0" xfId="1" applyFont="1"/>
    <xf numFmtId="0" fontId="13" fillId="0" borderId="0" xfId="0" applyFont="1"/>
    <xf numFmtId="178" fontId="13" fillId="0" borderId="0" xfId="0" applyNumberFormat="1" applyFont="1"/>
    <xf numFmtId="0" fontId="13" fillId="0" borderId="0" xfId="0" applyFont="1" applyAlignment="1">
      <alignment horizontal="right"/>
    </xf>
    <xf numFmtId="3" fontId="13" fillId="0" borderId="9" xfId="5" applyNumberFormat="1" applyFont="1" applyBorder="1" applyAlignment="1" applyProtection="1">
      <alignment vertical="center"/>
    </xf>
    <xf numFmtId="3" fontId="13" fillId="0" borderId="10" xfId="5" applyNumberFormat="1" applyFont="1" applyBorder="1" applyAlignment="1" applyProtection="1">
      <alignment vertical="center"/>
    </xf>
    <xf numFmtId="3" fontId="13" fillId="0" borderId="11" xfId="5" applyNumberFormat="1" applyFont="1" applyBorder="1" applyAlignment="1" applyProtection="1">
      <alignment vertical="center"/>
    </xf>
    <xf numFmtId="0" fontId="13" fillId="0" borderId="9" xfId="0" applyFont="1" applyBorder="1" applyAlignment="1">
      <alignment horizontal="center" vertical="center"/>
    </xf>
    <xf numFmtId="37" fontId="13" fillId="0" borderId="9" xfId="6" applyFont="1" applyBorder="1" applyAlignment="1" applyProtection="1">
      <alignment horizontal="center" vertical="center" wrapText="1"/>
    </xf>
    <xf numFmtId="37" fontId="13" fillId="0" borderId="12" xfId="6" applyFont="1" applyBorder="1" applyAlignment="1" applyProtection="1">
      <alignment horizontal="center" vertical="center" wrapText="1"/>
    </xf>
    <xf numFmtId="37" fontId="13" fillId="0" borderId="10" xfId="6" applyFont="1" applyBorder="1" applyAlignment="1" applyProtection="1">
      <alignment vertical="center"/>
    </xf>
    <xf numFmtId="39" fontId="13" fillId="0" borderId="13" xfId="6" applyNumberFormat="1" applyFont="1" applyBorder="1" applyAlignment="1" applyProtection="1">
      <alignment vertical="center"/>
    </xf>
    <xf numFmtId="37" fontId="13" fillId="0" borderId="11" xfId="6" applyFont="1" applyBorder="1" applyAlignment="1" applyProtection="1">
      <alignment vertical="center"/>
    </xf>
    <xf numFmtId="39" fontId="13" fillId="0" borderId="14" xfId="6" applyNumberFormat="1" applyFont="1" applyBorder="1" applyAlignment="1" applyProtection="1">
      <alignment vertical="center"/>
    </xf>
    <xf numFmtId="0" fontId="13" fillId="0" borderId="0" xfId="0" applyFont="1" applyAlignment="1">
      <alignment vertical="center"/>
    </xf>
    <xf numFmtId="0" fontId="13" fillId="0" borderId="0" xfId="0" applyFont="1" applyAlignment="1"/>
    <xf numFmtId="178" fontId="13" fillId="0" borderId="0" xfId="0" applyNumberFormat="1" applyFont="1" applyAlignment="1"/>
    <xf numFmtId="39" fontId="13" fillId="0" borderId="0" xfId="1" applyFont="1"/>
    <xf numFmtId="39" fontId="13" fillId="0" borderId="0" xfId="1" applyFont="1" applyAlignment="1" applyProtection="1">
      <alignment horizontal="center"/>
    </xf>
    <xf numFmtId="39" fontId="13" fillId="0" borderId="0" xfId="2" applyFont="1"/>
    <xf numFmtId="39" fontId="13" fillId="0" borderId="0" xfId="2" applyFont="1" applyAlignment="1" applyProtection="1">
      <alignment horizontal="left"/>
    </xf>
    <xf numFmtId="37" fontId="13" fillId="0" borderId="0" xfId="2" applyNumberFormat="1" applyFont="1" applyProtection="1"/>
    <xf numFmtId="10" fontId="13" fillId="0" borderId="0" xfId="2" applyNumberFormat="1" applyFont="1" applyProtection="1"/>
    <xf numFmtId="0" fontId="14" fillId="0" borderId="0" xfId="0" applyFont="1"/>
    <xf numFmtId="37" fontId="13" fillId="0" borderId="0" xfId="5" applyFont="1" applyFill="1" applyBorder="1" applyAlignment="1" applyProtection="1">
      <alignment horizontal="left" vertical="center"/>
    </xf>
    <xf numFmtId="0" fontId="13" fillId="0" borderId="0" xfId="0" applyFont="1" applyAlignment="1">
      <alignment horizontal="left"/>
    </xf>
    <xf numFmtId="0" fontId="25" fillId="0" borderId="0" xfId="0" applyFont="1" applyFill="1" applyBorder="1" applyAlignment="1">
      <alignment horizontal="left" vertical="center"/>
    </xf>
    <xf numFmtId="178" fontId="13" fillId="0" borderId="0" xfId="0" applyNumberFormat="1" applyFont="1" applyBorder="1"/>
    <xf numFmtId="0" fontId="13" fillId="0" borderId="0" xfId="0" applyFont="1" applyBorder="1" applyAlignment="1">
      <alignment vertical="center"/>
    </xf>
    <xf numFmtId="0" fontId="13" fillId="0" borderId="0" xfId="0" applyFont="1" applyBorder="1"/>
    <xf numFmtId="41" fontId="13" fillId="0" borderId="0" xfId="0" applyNumberFormat="1" applyFont="1" applyBorder="1"/>
    <xf numFmtId="41" fontId="13" fillId="0" borderId="0" xfId="0" applyNumberFormat="1" applyFont="1" applyBorder="1" applyAlignment="1">
      <alignment horizontal="right" vertical="center"/>
    </xf>
    <xf numFmtId="41" fontId="13" fillId="0" borderId="0" xfId="0" applyNumberFormat="1" applyFont="1"/>
    <xf numFmtId="0" fontId="13" fillId="0" borderId="1" xfId="0" applyFont="1" applyBorder="1" applyAlignment="1">
      <alignment horizontal="center" vertical="center" wrapText="1"/>
    </xf>
    <xf numFmtId="37" fontId="13" fillId="0" borderId="3" xfId="7" applyFont="1" applyBorder="1" applyAlignment="1" applyProtection="1">
      <alignment horizontal="left" vertical="center"/>
    </xf>
    <xf numFmtId="37" fontId="13" fillId="0" borderId="4" xfId="7" applyFont="1" applyBorder="1" applyAlignment="1" applyProtection="1">
      <alignment horizontal="left" vertical="center"/>
    </xf>
    <xf numFmtId="37" fontId="4" fillId="0" borderId="4" xfId="7" applyFont="1" applyBorder="1" applyAlignment="1" applyProtection="1">
      <alignment horizontal="left" vertical="center"/>
    </xf>
    <xf numFmtId="37" fontId="6" fillId="0" borderId="4" xfId="7" applyFont="1" applyBorder="1" applyAlignment="1" applyProtection="1">
      <alignment horizontal="left" vertical="center"/>
    </xf>
    <xf numFmtId="37" fontId="13" fillId="0" borderId="5" xfId="7" applyFont="1" applyBorder="1" applyAlignment="1" applyProtection="1">
      <alignment horizontal="center" vertical="center"/>
    </xf>
    <xf numFmtId="37" fontId="13" fillId="0" borderId="9" xfId="7" applyFont="1" applyBorder="1" applyAlignment="1" applyProtection="1">
      <alignment vertical="center"/>
    </xf>
    <xf numFmtId="37" fontId="13" fillId="0" borderId="10" xfId="7" applyFont="1" applyBorder="1" applyAlignment="1" applyProtection="1">
      <alignment vertical="center"/>
    </xf>
    <xf numFmtId="37" fontId="13" fillId="0" borderId="11" xfId="7" applyFont="1" applyBorder="1" applyAlignment="1" applyProtection="1">
      <alignment vertical="center"/>
    </xf>
    <xf numFmtId="3" fontId="13" fillId="0" borderId="9" xfId="0" applyNumberFormat="1" applyFont="1" applyBorder="1" applyAlignment="1">
      <alignment vertical="center"/>
    </xf>
    <xf numFmtId="177" fontId="13" fillId="0" borderId="9" xfId="0" applyNumberFormat="1" applyFont="1" applyBorder="1" applyAlignment="1">
      <alignment vertical="center"/>
    </xf>
    <xf numFmtId="3" fontId="13" fillId="0" borderId="10" xfId="0" applyNumberFormat="1" applyFont="1" applyBorder="1" applyAlignment="1">
      <alignment vertical="center"/>
    </xf>
    <xf numFmtId="177" fontId="21" fillId="0" borderId="10" xfId="0" applyNumberFormat="1" applyFont="1" applyBorder="1" applyAlignment="1">
      <alignment vertical="center"/>
    </xf>
    <xf numFmtId="177" fontId="13" fillId="0" borderId="10" xfId="0" applyNumberFormat="1" applyFont="1" applyBorder="1" applyAlignment="1">
      <alignment vertical="center"/>
    </xf>
    <xf numFmtId="37" fontId="13" fillId="0" borderId="12" xfId="7" applyFont="1" applyBorder="1" applyAlignment="1" applyProtection="1">
      <alignment vertical="center"/>
    </xf>
    <xf numFmtId="37" fontId="13" fillId="0" borderId="13" xfId="7" applyFont="1" applyBorder="1" applyAlignment="1" applyProtection="1">
      <alignment vertical="center"/>
    </xf>
    <xf numFmtId="37" fontId="13" fillId="0" borderId="14" xfId="7" applyFont="1" applyBorder="1" applyAlignment="1" applyProtection="1">
      <alignment vertical="center"/>
    </xf>
    <xf numFmtId="0" fontId="26" fillId="0" borderId="0" xfId="0" applyFont="1" applyAlignment="1">
      <alignment horizontal="right"/>
    </xf>
    <xf numFmtId="178" fontId="26" fillId="0" borderId="0" xfId="0" applyNumberFormat="1" applyFont="1"/>
    <xf numFmtId="39" fontId="26" fillId="0" borderId="0" xfId="1" quotePrefix="1" applyFont="1" applyAlignment="1" applyProtection="1">
      <alignment horizontal="right"/>
    </xf>
    <xf numFmtId="178" fontId="22" fillId="0" borderId="9" xfId="0" applyNumberFormat="1" applyFont="1" applyBorder="1" applyAlignment="1">
      <alignment vertical="center"/>
    </xf>
    <xf numFmtId="178" fontId="22" fillId="0" borderId="10" xfId="0" applyNumberFormat="1" applyFont="1" applyBorder="1" applyAlignment="1">
      <alignment vertical="center"/>
    </xf>
    <xf numFmtId="37" fontId="4" fillId="0" borderId="0" xfId="8" applyFont="1" applyFill="1"/>
    <xf numFmtId="37" fontId="4" fillId="0" borderId="0" xfId="8" applyFont="1" applyFill="1" applyAlignment="1">
      <alignment vertical="center"/>
    </xf>
    <xf numFmtId="37" fontId="4" fillId="0" borderId="0" xfId="8" applyFont="1" applyFill="1" applyAlignment="1" applyProtection="1">
      <alignment horizontal="left"/>
    </xf>
    <xf numFmtId="39" fontId="4" fillId="0" borderId="0" xfId="8" applyNumberFormat="1" applyFont="1" applyFill="1" applyBorder="1" applyAlignment="1" applyProtection="1">
      <alignment vertical="center"/>
    </xf>
    <xf numFmtId="176" fontId="4" fillId="0" borderId="0" xfId="8" applyNumberFormat="1" applyFont="1" applyFill="1" applyBorder="1" applyAlignment="1" applyProtection="1">
      <alignment vertical="center"/>
    </xf>
    <xf numFmtId="178" fontId="22" fillId="0" borderId="9" xfId="0" applyNumberFormat="1" applyFont="1" applyBorder="1"/>
    <xf numFmtId="178" fontId="22" fillId="0" borderId="10" xfId="0" applyNumberFormat="1" applyFont="1" applyBorder="1"/>
    <xf numFmtId="178" fontId="22" fillId="0" borderId="10" xfId="0" applyNumberFormat="1" applyFont="1" applyBorder="1" applyAlignment="1">
      <alignment horizontal="right"/>
    </xf>
    <xf numFmtId="3" fontId="22" fillId="0" borderId="10" xfId="0" applyNumberFormat="1" applyFont="1" applyBorder="1" applyAlignment="1">
      <alignment vertical="center"/>
    </xf>
    <xf numFmtId="4" fontId="22" fillId="0" borderId="10" xfId="2" applyNumberFormat="1" applyFont="1" applyBorder="1"/>
    <xf numFmtId="37" fontId="22" fillId="0" borderId="10" xfId="2" applyNumberFormat="1" applyFont="1" applyBorder="1" applyAlignment="1" applyProtection="1">
      <alignment horizontal="center"/>
    </xf>
    <xf numFmtId="0" fontId="35" fillId="0" borderId="15" xfId="0" applyFont="1" applyBorder="1" applyAlignment="1">
      <alignment horizontal="center"/>
    </xf>
    <xf numFmtId="37" fontId="22" fillId="0" borderId="9" xfId="1" applyNumberFormat="1" applyFont="1" applyBorder="1" applyProtection="1"/>
    <xf numFmtId="37" fontId="22" fillId="0" borderId="10" xfId="1" applyNumberFormat="1" applyFont="1" applyFill="1" applyBorder="1" applyProtection="1"/>
    <xf numFmtId="37" fontId="22" fillId="0" borderId="10" xfId="1" applyNumberFormat="1" applyFont="1" applyBorder="1" applyProtection="1"/>
    <xf numFmtId="37" fontId="13" fillId="0" borderId="0" xfId="7" quotePrefix="1" applyFont="1" applyAlignment="1" applyProtection="1">
      <alignment horizontal="right"/>
    </xf>
    <xf numFmtId="3" fontId="13" fillId="0" borderId="9" xfId="5" applyNumberFormat="1" applyFont="1" applyFill="1" applyBorder="1" applyAlignment="1" applyProtection="1">
      <alignment vertical="center"/>
    </xf>
    <xf numFmtId="3" fontId="13" fillId="0" borderId="10" xfId="5" applyNumberFormat="1" applyFont="1" applyFill="1" applyBorder="1" applyAlignment="1" applyProtection="1">
      <alignment vertical="center"/>
    </xf>
    <xf numFmtId="3" fontId="13" fillId="0" borderId="11" xfId="5" applyNumberFormat="1" applyFont="1" applyFill="1" applyBorder="1" applyAlignment="1" applyProtection="1">
      <alignment vertical="center"/>
    </xf>
    <xf numFmtId="3" fontId="13" fillId="0" borderId="10" xfId="8" applyNumberFormat="1" applyFont="1" applyFill="1" applyBorder="1" applyAlignment="1" applyProtection="1">
      <alignment vertical="center"/>
    </xf>
    <xf numFmtId="3" fontId="13" fillId="0" borderId="10" xfId="13" applyNumberFormat="1" applyFont="1" applyFill="1" applyBorder="1" applyAlignment="1">
      <alignment horizontal="right" vertical="center"/>
    </xf>
    <xf numFmtId="37" fontId="13" fillId="0" borderId="10" xfId="6" applyFont="1" applyFill="1" applyBorder="1" applyAlignment="1" applyProtection="1">
      <alignment vertical="center"/>
    </xf>
    <xf numFmtId="37" fontId="13" fillId="0" borderId="11" xfId="6" applyFont="1" applyFill="1" applyBorder="1" applyAlignment="1" applyProtection="1">
      <alignment vertical="center"/>
    </xf>
    <xf numFmtId="3" fontId="13" fillId="0" borderId="10" xfId="4" applyNumberFormat="1" applyFont="1" applyFill="1" applyBorder="1" applyAlignment="1" applyProtection="1">
      <alignment vertical="center"/>
    </xf>
    <xf numFmtId="3" fontId="20" fillId="0" borderId="10" xfId="4" applyNumberFormat="1" applyFont="1" applyFill="1" applyBorder="1" applyAlignment="1" applyProtection="1">
      <alignment vertical="center"/>
    </xf>
    <xf numFmtId="3" fontId="20" fillId="0" borderId="11" xfId="4" applyNumberFormat="1" applyFont="1" applyFill="1" applyBorder="1" applyAlignment="1" applyProtection="1">
      <alignment vertical="center"/>
    </xf>
    <xf numFmtId="37" fontId="13" fillId="0" borderId="9" xfId="7" applyFont="1" applyFill="1" applyBorder="1" applyAlignment="1" applyProtection="1">
      <alignment vertical="center"/>
    </xf>
    <xf numFmtId="37" fontId="13" fillId="0" borderId="10" xfId="7" applyFont="1" applyFill="1" applyBorder="1" applyAlignment="1" applyProtection="1">
      <alignment vertical="center"/>
    </xf>
    <xf numFmtId="37" fontId="13" fillId="0" borderId="3" xfId="5" applyFont="1" applyFill="1" applyBorder="1" applyAlignment="1" applyProtection="1">
      <alignment horizontal="left" vertical="center"/>
    </xf>
    <xf numFmtId="37" fontId="13" fillId="0" borderId="4" xfId="5" applyFont="1" applyFill="1" applyBorder="1" applyAlignment="1" applyProtection="1">
      <alignment horizontal="left" vertical="center"/>
    </xf>
    <xf numFmtId="37" fontId="13" fillId="0" borderId="5" xfId="5" applyFont="1" applyFill="1" applyBorder="1" applyAlignment="1" applyProtection="1">
      <alignment horizontal="left" vertical="center"/>
    </xf>
    <xf numFmtId="37" fontId="5" fillId="0" borderId="0" xfId="5" applyFont="1" applyFill="1" applyAlignment="1" applyProtection="1">
      <alignment horizontal="left"/>
    </xf>
    <xf numFmtId="37" fontId="13" fillId="0" borderId="1" xfId="5" applyFont="1" applyFill="1" applyBorder="1" applyAlignment="1" applyProtection="1">
      <alignment horizontal="center" vertical="center" wrapText="1"/>
    </xf>
    <xf numFmtId="37" fontId="13" fillId="0" borderId="1" xfId="5" applyFont="1" applyFill="1" applyBorder="1" applyAlignment="1" applyProtection="1">
      <alignment horizontal="center" vertical="center"/>
    </xf>
    <xf numFmtId="4" fontId="22" fillId="0" borderId="9" xfId="5" applyNumberFormat="1" applyFont="1" applyFill="1" applyBorder="1" applyAlignment="1" applyProtection="1">
      <alignment vertical="center"/>
    </xf>
    <xf numFmtId="4" fontId="22" fillId="0" borderId="10" xfId="5" applyNumberFormat="1" applyFont="1" applyFill="1" applyBorder="1" applyAlignment="1" applyProtection="1">
      <alignment vertical="center"/>
    </xf>
    <xf numFmtId="4" fontId="23" fillId="0" borderId="10" xfId="5" applyNumberFormat="1" applyFont="1" applyFill="1" applyBorder="1" applyAlignment="1" applyProtection="1">
      <alignment vertical="center"/>
    </xf>
    <xf numFmtId="4" fontId="22" fillId="0" borderId="11" xfId="5" applyNumberFormat="1" applyFont="1" applyFill="1" applyBorder="1" applyAlignment="1" applyProtection="1">
      <alignment vertical="center"/>
    </xf>
    <xf numFmtId="37" fontId="13" fillId="0" borderId="0" xfId="8" applyFont="1" applyFill="1" applyAlignment="1" applyProtection="1">
      <alignment horizontal="left"/>
    </xf>
    <xf numFmtId="0" fontId="13" fillId="0" borderId="0" xfId="0" applyFont="1" applyFill="1"/>
    <xf numFmtId="37" fontId="13" fillId="0" borderId="0" xfId="9" applyFont="1" applyFill="1"/>
    <xf numFmtId="37" fontId="4" fillId="0" borderId="0" xfId="9" applyFont="1" applyFill="1"/>
    <xf numFmtId="37" fontId="13" fillId="0" borderId="16" xfId="9" applyFont="1" applyFill="1" applyBorder="1" applyAlignment="1" applyProtection="1">
      <alignment horizontal="center" vertical="center" wrapText="1"/>
    </xf>
    <xf numFmtId="37" fontId="13" fillId="0" borderId="16" xfId="9" applyFont="1" applyFill="1" applyBorder="1" applyAlignment="1" applyProtection="1">
      <alignment horizontal="center" vertical="center"/>
    </xf>
    <xf numFmtId="37" fontId="29" fillId="0" borderId="16" xfId="9" applyFont="1" applyFill="1" applyBorder="1" applyAlignment="1" applyProtection="1">
      <alignment horizontal="center" vertical="center" wrapText="1"/>
    </xf>
    <xf numFmtId="37" fontId="13" fillId="0" borderId="17" xfId="9" applyFont="1" applyFill="1" applyBorder="1" applyAlignment="1" applyProtection="1">
      <alignment horizontal="center" vertical="center"/>
    </xf>
    <xf numFmtId="37" fontId="13" fillId="0" borderId="2" xfId="9" applyFont="1" applyFill="1" applyBorder="1" applyAlignment="1">
      <alignment horizontal="center" vertical="center"/>
    </xf>
    <xf numFmtId="37" fontId="13" fillId="0" borderId="3" xfId="9" applyFont="1" applyFill="1" applyBorder="1" applyAlignment="1" applyProtection="1">
      <alignment vertical="center"/>
    </xf>
    <xf numFmtId="3" fontId="13" fillId="0" borderId="9" xfId="9" applyNumberFormat="1" applyFont="1" applyFill="1" applyBorder="1" applyAlignment="1" applyProtection="1">
      <alignment vertical="center"/>
    </xf>
    <xf numFmtId="43" fontId="13" fillId="0" borderId="9" xfId="9" applyNumberFormat="1" applyFont="1" applyFill="1" applyBorder="1" applyAlignment="1" applyProtection="1">
      <alignment vertical="center"/>
    </xf>
    <xf numFmtId="4" fontId="13" fillId="0" borderId="9" xfId="9" applyNumberFormat="1" applyFont="1" applyFill="1" applyBorder="1" applyAlignment="1" applyProtection="1">
      <alignment vertical="center"/>
    </xf>
    <xf numFmtId="37" fontId="4" fillId="0" borderId="0" xfId="9" applyFont="1" applyFill="1" applyAlignment="1"/>
    <xf numFmtId="37" fontId="13" fillId="0" borderId="4" xfId="9" applyFont="1" applyFill="1" applyBorder="1" applyAlignment="1" applyProtection="1">
      <alignment vertical="center"/>
    </xf>
    <xf numFmtId="3" fontId="13" fillId="0" borderId="10" xfId="9" applyNumberFormat="1" applyFont="1" applyFill="1" applyBorder="1" applyAlignment="1" applyProtection="1">
      <alignment vertical="center"/>
    </xf>
    <xf numFmtId="43" fontId="13" fillId="0" borderId="10" xfId="9" applyNumberFormat="1" applyFont="1" applyFill="1" applyBorder="1" applyAlignment="1" applyProtection="1">
      <alignment vertical="center"/>
    </xf>
    <xf numFmtId="4" fontId="13" fillId="0" borderId="10" xfId="9" applyNumberFormat="1" applyFont="1" applyFill="1" applyBorder="1" applyAlignment="1" applyProtection="1">
      <alignment vertical="center"/>
    </xf>
    <xf numFmtId="3" fontId="13" fillId="0" borderId="10" xfId="9" applyNumberFormat="1" applyFont="1" applyFill="1" applyBorder="1" applyAlignment="1">
      <alignment vertical="center"/>
    </xf>
    <xf numFmtId="43" fontId="13" fillId="0" borderId="10" xfId="9" applyNumberFormat="1" applyFont="1" applyFill="1" applyBorder="1" applyAlignment="1">
      <alignment vertical="center"/>
    </xf>
    <xf numFmtId="43" fontId="24" fillId="0" borderId="10" xfId="9" applyNumberFormat="1" applyFont="1" applyFill="1" applyBorder="1" applyAlignment="1" applyProtection="1">
      <alignment vertical="center"/>
    </xf>
    <xf numFmtId="37" fontId="13" fillId="0" borderId="5" xfId="9" applyFont="1" applyFill="1" applyBorder="1" applyAlignment="1" applyProtection="1">
      <alignment vertical="center"/>
    </xf>
    <xf numFmtId="3" fontId="13" fillId="0" borderId="11" xfId="9" applyNumberFormat="1" applyFont="1" applyFill="1" applyBorder="1" applyAlignment="1" applyProtection="1">
      <alignment vertical="center"/>
    </xf>
    <xf numFmtId="43" fontId="13" fillId="0" borderId="11" xfId="9" applyNumberFormat="1" applyFont="1" applyFill="1" applyBorder="1" applyAlignment="1" applyProtection="1">
      <alignment vertical="center"/>
    </xf>
    <xf numFmtId="3" fontId="25" fillId="0" borderId="11" xfId="9" applyNumberFormat="1" applyFont="1" applyFill="1" applyBorder="1" applyAlignment="1" applyProtection="1">
      <alignment vertical="center"/>
    </xf>
    <xf numFmtId="43" fontId="25" fillId="0" borderId="11" xfId="9" applyNumberFormat="1" applyFont="1" applyFill="1" applyBorder="1" applyAlignment="1" applyProtection="1">
      <alignment vertical="center"/>
    </xf>
    <xf numFmtId="37" fontId="7" fillId="0" borderId="0" xfId="9" applyFont="1" applyFill="1"/>
    <xf numFmtId="37" fontId="4" fillId="0" borderId="0" xfId="9" applyFont="1" applyFill="1" applyAlignment="1" applyProtection="1">
      <alignment horizontal="center"/>
    </xf>
    <xf numFmtId="37" fontId="13" fillId="0" borderId="9" xfId="4" applyFont="1" applyFill="1" applyBorder="1" applyAlignment="1">
      <alignment vertical="center"/>
    </xf>
    <xf numFmtId="37" fontId="1" fillId="0" borderId="0" xfId="4" applyFont="1" applyFill="1"/>
    <xf numFmtId="3" fontId="20" fillId="0" borderId="10" xfId="4" applyNumberFormat="1" applyFont="1" applyFill="1" applyBorder="1" applyAlignment="1" applyProtection="1">
      <alignment horizontal="right" vertical="center"/>
    </xf>
    <xf numFmtId="179" fontId="20" fillId="0" borderId="10" xfId="4" applyNumberFormat="1" applyFont="1" applyFill="1" applyBorder="1" applyAlignment="1" applyProtection="1">
      <alignment vertical="center"/>
    </xf>
    <xf numFmtId="37" fontId="1" fillId="0" borderId="18" xfId="4" applyFont="1" applyFill="1" applyBorder="1" applyAlignment="1"/>
    <xf numFmtId="37" fontId="1" fillId="0" borderId="0" xfId="4" applyFont="1" applyFill="1" applyBorder="1" applyAlignment="1"/>
    <xf numFmtId="37" fontId="1" fillId="0" borderId="0" xfId="4" applyFont="1" applyFill="1" applyAlignment="1"/>
    <xf numFmtId="37" fontId="1" fillId="0" borderId="0" xfId="4" applyFont="1" applyFill="1" applyBorder="1"/>
    <xf numFmtId="37" fontId="0" fillId="0" borderId="0" xfId="0" applyNumberFormat="1" applyFill="1" applyBorder="1"/>
    <xf numFmtId="0" fontId="0" fillId="0" borderId="0" xfId="0" applyFill="1" applyBorder="1"/>
    <xf numFmtId="37" fontId="13" fillId="0" borderId="0" xfId="4" applyFont="1" applyFill="1" applyBorder="1" applyAlignment="1"/>
    <xf numFmtId="37" fontId="13" fillId="0" borderId="0" xfId="4" applyFont="1" applyFill="1" applyAlignment="1"/>
    <xf numFmtId="181" fontId="13" fillId="0" borderId="10" xfId="11" applyNumberFormat="1" applyFont="1" applyFill="1" applyBorder="1" applyAlignment="1">
      <alignment vertical="center"/>
    </xf>
    <xf numFmtId="177" fontId="13" fillId="0" borderId="9" xfId="0" applyNumberFormat="1" applyFont="1" applyFill="1" applyBorder="1" applyAlignment="1">
      <alignment vertical="center"/>
    </xf>
    <xf numFmtId="37" fontId="13" fillId="0" borderId="0" xfId="7" applyFont="1" applyFill="1" applyBorder="1" applyAlignment="1" applyProtection="1">
      <alignment horizontal="left" vertical="center"/>
    </xf>
    <xf numFmtId="37" fontId="4" fillId="0" borderId="0" xfId="7" applyFont="1" applyFill="1" applyBorder="1" applyAlignment="1" applyProtection="1">
      <alignment vertical="center"/>
    </xf>
    <xf numFmtId="37" fontId="13" fillId="0" borderId="0" xfId="7" applyFont="1" applyFill="1" applyAlignment="1" applyProtection="1">
      <alignment horizontal="left"/>
    </xf>
    <xf numFmtId="37" fontId="4" fillId="0" borderId="0" xfId="7" applyFont="1" applyFill="1"/>
    <xf numFmtId="37" fontId="13" fillId="0" borderId="0" xfId="7" applyFont="1" applyFill="1"/>
    <xf numFmtId="177" fontId="13" fillId="0" borderId="10" xfId="0" applyNumberFormat="1" applyFont="1" applyFill="1" applyBorder="1" applyAlignment="1">
      <alignment vertical="center"/>
    </xf>
    <xf numFmtId="0" fontId="0" fillId="0" borderId="0" xfId="0" applyFill="1"/>
    <xf numFmtId="178" fontId="4" fillId="0" borderId="0" xfId="0" applyNumberFormat="1" applyFont="1" applyFill="1"/>
    <xf numFmtId="0" fontId="26" fillId="0" borderId="0" xfId="0" applyFont="1" applyFill="1" applyAlignment="1">
      <alignment horizontal="right"/>
    </xf>
    <xf numFmtId="0" fontId="0" fillId="0" borderId="0" xfId="0" applyFill="1" applyAlignment="1">
      <alignment vertical="center"/>
    </xf>
    <xf numFmtId="178" fontId="4" fillId="0" borderId="0" xfId="0" applyNumberFormat="1" applyFont="1" applyFill="1" applyAlignment="1">
      <alignment vertical="center"/>
    </xf>
    <xf numFmtId="0" fontId="11" fillId="0" borderId="0" xfId="0" applyFont="1" applyFill="1" applyAlignment="1">
      <alignment vertical="center"/>
    </xf>
    <xf numFmtId="37" fontId="13" fillId="0" borderId="7" xfId="7" applyFont="1" applyFill="1" applyBorder="1" applyAlignment="1" applyProtection="1">
      <alignment horizontal="center" vertical="center"/>
    </xf>
    <xf numFmtId="37" fontId="1" fillId="0" borderId="0" xfId="4" applyFont="1" applyFill="1" applyAlignment="1">
      <alignment vertical="center"/>
    </xf>
    <xf numFmtId="37" fontId="13" fillId="0" borderId="0" xfId="4" applyFont="1" applyFill="1" applyAlignment="1">
      <alignment horizontal="right"/>
    </xf>
    <xf numFmtId="0" fontId="13" fillId="0" borderId="20" xfId="0" applyFont="1" applyFill="1" applyBorder="1" applyAlignment="1">
      <alignment horizontal="center" vertical="center" wrapText="1"/>
    </xf>
    <xf numFmtId="0" fontId="13" fillId="0" borderId="2" xfId="0" applyFont="1" applyFill="1" applyBorder="1" applyAlignment="1">
      <alignment horizontal="center" vertical="center" wrapText="1"/>
    </xf>
    <xf numFmtId="37" fontId="13" fillId="0" borderId="12" xfId="4" applyFont="1" applyFill="1" applyBorder="1" applyAlignment="1">
      <alignment vertical="center"/>
    </xf>
    <xf numFmtId="4" fontId="13" fillId="0" borderId="13" xfId="4" applyNumberFormat="1" applyFont="1" applyFill="1" applyBorder="1" applyAlignment="1" applyProtection="1">
      <alignment vertical="center"/>
    </xf>
    <xf numFmtId="4" fontId="20" fillId="0" borderId="13" xfId="4" applyNumberFormat="1" applyFont="1" applyFill="1" applyBorder="1" applyAlignment="1" applyProtection="1">
      <alignment vertical="center"/>
    </xf>
    <xf numFmtId="37" fontId="13" fillId="0" borderId="18" xfId="4" applyFont="1" applyFill="1" applyBorder="1" applyAlignment="1"/>
    <xf numFmtId="0" fontId="8" fillId="0" borderId="0" xfId="0" applyFont="1" applyFill="1" applyAlignment="1">
      <alignment horizontal="center"/>
    </xf>
    <xf numFmtId="0" fontId="8" fillId="0" borderId="0" xfId="0" applyFont="1" applyFill="1" applyAlignment="1"/>
    <xf numFmtId="37" fontId="13" fillId="0" borderId="1" xfId="8" applyFont="1" applyFill="1" applyBorder="1" applyAlignment="1" applyProtection="1">
      <alignment horizontal="center" vertical="center" wrapText="1"/>
    </xf>
    <xf numFmtId="37" fontId="13" fillId="0" borderId="2" xfId="8" applyFont="1" applyFill="1" applyBorder="1" applyAlignment="1" applyProtection="1">
      <alignment horizontal="center" vertical="center" wrapText="1"/>
    </xf>
    <xf numFmtId="37" fontId="13" fillId="0" borderId="4" xfId="8" applyFont="1" applyFill="1" applyBorder="1" applyAlignment="1" applyProtection="1">
      <alignment horizontal="left" vertical="center"/>
    </xf>
    <xf numFmtId="182" fontId="13" fillId="0" borderId="10" xfId="8" applyNumberFormat="1" applyFont="1" applyFill="1" applyBorder="1" applyAlignment="1" applyProtection="1">
      <alignment vertical="center"/>
    </xf>
    <xf numFmtId="182" fontId="13" fillId="0" borderId="13" xfId="8" applyNumberFormat="1" applyFont="1" applyFill="1" applyBorder="1" applyAlignment="1" applyProtection="1">
      <alignment vertical="center"/>
    </xf>
    <xf numFmtId="37" fontId="13" fillId="0" borderId="4" xfId="8" applyFont="1" applyFill="1" applyBorder="1" applyAlignment="1" applyProtection="1">
      <alignment horizontal="left" vertical="center" wrapText="1"/>
    </xf>
    <xf numFmtId="37" fontId="13" fillId="0" borderId="4" xfId="8" applyFont="1" applyFill="1" applyBorder="1" applyAlignment="1" applyProtection="1">
      <alignment horizontal="left" vertical="top"/>
    </xf>
    <xf numFmtId="37" fontId="13" fillId="0" borderId="0" xfId="8" applyFont="1" applyFill="1"/>
    <xf numFmtId="182" fontId="21" fillId="0" borderId="10" xfId="8" applyNumberFormat="1" applyFont="1" applyFill="1" applyBorder="1" applyAlignment="1" applyProtection="1">
      <alignment vertical="center"/>
    </xf>
    <xf numFmtId="0" fontId="13" fillId="0" borderId="0" xfId="11" applyFont="1" applyFill="1"/>
    <xf numFmtId="0" fontId="13" fillId="0" borderId="0" xfId="11" applyFont="1" applyFill="1" applyAlignment="1">
      <alignment horizontal="right"/>
    </xf>
    <xf numFmtId="0" fontId="18" fillId="0" borderId="0" xfId="11" applyFont="1" applyFill="1" applyAlignment="1">
      <alignment vertical="center"/>
    </xf>
    <xf numFmtId="181" fontId="13" fillId="0" borderId="9" xfId="11" applyNumberFormat="1" applyFont="1" applyFill="1" applyBorder="1" applyAlignment="1">
      <alignment vertical="center"/>
    </xf>
    <xf numFmtId="0" fontId="18" fillId="0" borderId="0" xfId="11" applyFont="1" applyFill="1"/>
    <xf numFmtId="0" fontId="26" fillId="0" borderId="0" xfId="11" applyFont="1" applyFill="1" applyBorder="1" applyAlignment="1">
      <alignment horizontal="left" vertical="center"/>
    </xf>
    <xf numFmtId="178" fontId="26" fillId="0" borderId="0" xfId="11" applyNumberFormat="1" applyFont="1" applyFill="1" applyBorder="1"/>
    <xf numFmtId="0" fontId="26" fillId="0" borderId="0" xfId="11" applyFont="1" applyFill="1" applyBorder="1" applyAlignment="1">
      <alignment vertical="center"/>
    </xf>
    <xf numFmtId="0" fontId="13" fillId="0" borderId="0" xfId="11" applyFont="1" applyFill="1" applyBorder="1" applyAlignment="1">
      <alignment horizontal="left" vertical="center"/>
    </xf>
    <xf numFmtId="178" fontId="13" fillId="0" borderId="0" xfId="11" applyNumberFormat="1" applyFont="1" applyFill="1" applyBorder="1"/>
    <xf numFmtId="0" fontId="13" fillId="0" borderId="0" xfId="11" applyFont="1" applyFill="1" applyBorder="1" applyAlignment="1">
      <alignment vertical="center"/>
    </xf>
    <xf numFmtId="4" fontId="22" fillId="0" borderId="12" xfId="5" applyNumberFormat="1" applyFont="1" applyFill="1" applyBorder="1" applyAlignment="1" applyProtection="1">
      <alignment vertical="center"/>
    </xf>
    <xf numFmtId="4" fontId="22" fillId="0" borderId="13" xfId="5" applyNumberFormat="1" applyFont="1" applyFill="1" applyBorder="1" applyAlignment="1" applyProtection="1">
      <alignment vertical="center"/>
    </xf>
    <xf numFmtId="4" fontId="22" fillId="0" borderId="14" xfId="5" applyNumberFormat="1" applyFont="1" applyFill="1" applyBorder="1" applyAlignment="1" applyProtection="1">
      <alignment vertical="center"/>
    </xf>
    <xf numFmtId="37" fontId="13" fillId="0" borderId="3" xfId="5" applyFont="1" applyBorder="1" applyAlignment="1" applyProtection="1">
      <alignment horizontal="left" vertical="center"/>
    </xf>
    <xf numFmtId="37" fontId="13" fillId="0" borderId="4" xfId="5" applyFont="1" applyBorder="1" applyAlignment="1" applyProtection="1">
      <alignment horizontal="left" vertical="center" indent="1"/>
    </xf>
    <xf numFmtId="37" fontId="13" fillId="0" borderId="4" xfId="5" applyFont="1" applyBorder="1" applyAlignment="1" applyProtection="1">
      <alignment horizontal="left" vertical="center"/>
    </xf>
    <xf numFmtId="0" fontId="13" fillId="0" borderId="21" xfId="0" applyFont="1" applyBorder="1"/>
    <xf numFmtId="37" fontId="13" fillId="0" borderId="5" xfId="5" applyFont="1" applyBorder="1" applyAlignment="1" applyProtection="1">
      <alignment horizontal="left" vertical="center"/>
    </xf>
    <xf numFmtId="3" fontId="13" fillId="0" borderId="11" xfId="0" applyNumberFormat="1" applyFont="1" applyBorder="1" applyAlignment="1">
      <alignment vertical="center"/>
    </xf>
    <xf numFmtId="177" fontId="13" fillId="0" borderId="11" xfId="0" applyNumberFormat="1" applyFont="1" applyFill="1" applyBorder="1" applyAlignment="1">
      <alignment vertical="center"/>
    </xf>
    <xf numFmtId="0" fontId="13" fillId="0" borderId="4" xfId="0" applyFont="1" applyBorder="1"/>
    <xf numFmtId="0" fontId="13" fillId="0" borderId="10" xfId="0" applyFont="1" applyBorder="1"/>
    <xf numFmtId="0" fontId="13" fillId="0" borderId="10" xfId="0" applyFont="1" applyFill="1" applyBorder="1"/>
    <xf numFmtId="177" fontId="21" fillId="0" borderId="11" xfId="0" applyNumberFormat="1" applyFont="1" applyBorder="1" applyAlignment="1">
      <alignment vertical="center"/>
    </xf>
    <xf numFmtId="0" fontId="22" fillId="0" borderId="6" xfId="0" applyFont="1" applyBorder="1" applyAlignment="1">
      <alignment horizontal="center" vertical="center"/>
    </xf>
    <xf numFmtId="178" fontId="22" fillId="0" borderId="7"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4" xfId="0" applyFont="1" applyBorder="1" applyAlignment="1">
      <alignmen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3" xfId="0" applyFont="1" applyBorder="1" applyAlignment="1">
      <alignment vertical="center"/>
    </xf>
    <xf numFmtId="0" fontId="22" fillId="0" borderId="13" xfId="0" applyFont="1" applyBorder="1" applyAlignment="1">
      <alignment vertical="center" wrapText="1"/>
    </xf>
    <xf numFmtId="0" fontId="13" fillId="0" borderId="13" xfId="0" applyFont="1" applyBorder="1" applyAlignment="1">
      <alignment vertical="center"/>
    </xf>
    <xf numFmtId="0" fontId="22" fillId="0" borderId="5" xfId="0" applyFont="1" applyBorder="1" applyAlignment="1">
      <alignment horizontal="center" vertical="center"/>
    </xf>
    <xf numFmtId="178" fontId="22" fillId="0" borderId="11" xfId="0" applyNumberFormat="1" applyFont="1" applyBorder="1" applyAlignment="1">
      <alignment vertical="center"/>
    </xf>
    <xf numFmtId="0" fontId="22" fillId="0" borderId="14" xfId="0" applyFont="1" applyBorder="1" applyAlignment="1">
      <alignment vertical="center"/>
    </xf>
    <xf numFmtId="4" fontId="13" fillId="0" borderId="13" xfId="9" applyNumberFormat="1" applyFont="1" applyFill="1" applyBorder="1" applyAlignment="1" applyProtection="1">
      <alignment vertical="center"/>
    </xf>
    <xf numFmtId="43" fontId="13" fillId="0" borderId="13" xfId="9" applyNumberFormat="1" applyFont="1" applyFill="1" applyBorder="1" applyAlignment="1">
      <alignment vertical="center"/>
    </xf>
    <xf numFmtId="43" fontId="13" fillId="0" borderId="14" xfId="9" applyNumberFormat="1" applyFont="1" applyFill="1" applyBorder="1" applyAlignment="1" applyProtection="1">
      <alignment vertical="center"/>
    </xf>
    <xf numFmtId="0" fontId="32" fillId="0" borderId="13" xfId="0" applyFont="1" applyBorder="1" applyAlignment="1">
      <alignment vertical="top" wrapText="1"/>
    </xf>
    <xf numFmtId="37" fontId="13" fillId="0" borderId="5" xfId="5" applyFont="1" applyBorder="1" applyAlignment="1" applyProtection="1">
      <alignment horizontal="center" vertical="center"/>
    </xf>
    <xf numFmtId="0" fontId="32" fillId="0" borderId="14"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4" fontId="13" fillId="0" borderId="11" xfId="5" applyNumberFormat="1" applyFont="1" applyBorder="1" applyAlignment="1" applyProtection="1">
      <alignment vertical="center"/>
    </xf>
    <xf numFmtId="0" fontId="26" fillId="0" borderId="12" xfId="0" applyFont="1" applyBorder="1" applyAlignment="1">
      <alignment vertical="top" wrapText="1"/>
    </xf>
    <xf numFmtId="0" fontId="13" fillId="0" borderId="13" xfId="0" applyFont="1" applyBorder="1" applyAlignment="1">
      <alignment vertical="top" wrapText="1"/>
    </xf>
    <xf numFmtId="0" fontId="13" fillId="0" borderId="13" xfId="0" applyFont="1" applyBorder="1" applyAlignment="1">
      <alignment vertical="center" wrapText="1"/>
    </xf>
    <xf numFmtId="0" fontId="26" fillId="0" borderId="13" xfId="0" applyFont="1" applyBorder="1" applyAlignment="1">
      <alignment vertical="top" wrapText="1"/>
    </xf>
    <xf numFmtId="0" fontId="13" fillId="0" borderId="14" xfId="0" applyFont="1" applyBorder="1" applyAlignment="1"/>
    <xf numFmtId="0" fontId="22" fillId="0" borderId="3" xfId="0" applyFont="1" applyBorder="1" applyAlignment="1">
      <alignment vertical="center"/>
    </xf>
    <xf numFmtId="0" fontId="35" fillId="0" borderId="12" xfId="0" applyFont="1" applyBorder="1" applyAlignment="1">
      <alignment vertical="center"/>
    </xf>
    <xf numFmtId="0" fontId="35" fillId="0" borderId="13" xfId="0" applyFont="1" applyBorder="1" applyAlignment="1">
      <alignment vertical="center"/>
    </xf>
    <xf numFmtId="0" fontId="35" fillId="0" borderId="14" xfId="0" applyFont="1" applyBorder="1" applyAlignment="1">
      <alignment vertical="center"/>
    </xf>
    <xf numFmtId="0" fontId="13" fillId="0" borderId="4" xfId="0" applyFont="1" applyFill="1" applyBorder="1" applyAlignment="1">
      <alignment horizontal="left" vertical="center"/>
    </xf>
    <xf numFmtId="178" fontId="13" fillId="0" borderId="13" xfId="0" applyNumberFormat="1" applyFont="1" applyFill="1" applyBorder="1" applyAlignment="1">
      <alignment vertical="center"/>
    </xf>
    <xf numFmtId="178" fontId="13" fillId="0" borderId="11" xfId="0" applyNumberFormat="1" applyFont="1" applyFill="1" applyBorder="1" applyAlignment="1">
      <alignment vertical="center"/>
    </xf>
    <xf numFmtId="178" fontId="13" fillId="0" borderId="14" xfId="0" applyNumberFormat="1" applyFont="1" applyFill="1" applyBorder="1" applyAlignment="1">
      <alignment vertical="center"/>
    </xf>
    <xf numFmtId="0" fontId="22" fillId="0" borderId="12" xfId="0" applyFont="1" applyBorder="1" applyAlignment="1">
      <alignment vertical="center"/>
    </xf>
    <xf numFmtId="0" fontId="22" fillId="0" borderId="4" xfId="0" applyFont="1" applyBorder="1" applyAlignment="1">
      <alignment horizontal="left" vertical="center"/>
    </xf>
    <xf numFmtId="0" fontId="13" fillId="0" borderId="21" xfId="0" applyFont="1" applyBorder="1" applyAlignment="1">
      <alignment vertical="center"/>
    </xf>
    <xf numFmtId="0" fontId="13" fillId="0" borderId="6" xfId="11" applyFont="1" applyFill="1" applyBorder="1" applyAlignment="1">
      <alignment horizontal="center" vertical="center"/>
    </xf>
    <xf numFmtId="0" fontId="13" fillId="0" borderId="7" xfId="11" applyFont="1" applyFill="1" applyBorder="1" applyAlignment="1">
      <alignment horizontal="center" vertical="center"/>
    </xf>
    <xf numFmtId="0" fontId="13" fillId="0" borderId="8" xfId="11" applyFont="1" applyFill="1" applyBorder="1" applyAlignment="1">
      <alignment horizontal="center" vertical="center"/>
    </xf>
    <xf numFmtId="0" fontId="13" fillId="0" borderId="12" xfId="11" applyFont="1" applyFill="1" applyBorder="1" applyAlignment="1">
      <alignment vertical="center"/>
    </xf>
    <xf numFmtId="37" fontId="13" fillId="0" borderId="4" xfId="5" applyFont="1" applyFill="1" applyBorder="1" applyAlignment="1" applyProtection="1">
      <alignment horizontal="left" vertical="center" indent="1"/>
    </xf>
    <xf numFmtId="0" fontId="13" fillId="0" borderId="13" xfId="11" applyFont="1" applyFill="1" applyBorder="1" applyAlignment="1">
      <alignment vertical="center"/>
    </xf>
    <xf numFmtId="37" fontId="13" fillId="0" borderId="4" xfId="5" applyFont="1" applyFill="1" applyBorder="1" applyAlignment="1" applyProtection="1">
      <alignment horizontal="left" vertical="center" indent="2"/>
    </xf>
    <xf numFmtId="0" fontId="13" fillId="0" borderId="4" xfId="11" applyFont="1" applyFill="1" applyBorder="1" applyAlignment="1">
      <alignment horizontal="left" vertical="center" indent="2"/>
    </xf>
    <xf numFmtId="0" fontId="13" fillId="0" borderId="14" xfId="11" applyFont="1" applyFill="1" applyBorder="1" applyAlignment="1">
      <alignment vertical="center"/>
    </xf>
    <xf numFmtId="37" fontId="22" fillId="0" borderId="3" xfId="5" applyFont="1" applyBorder="1" applyAlignment="1" applyProtection="1">
      <alignment horizontal="left" vertical="center"/>
    </xf>
    <xf numFmtId="181" fontId="22" fillId="0" borderId="12" xfId="0" applyNumberFormat="1" applyFont="1" applyFill="1" applyBorder="1" applyAlignment="1">
      <alignment vertical="center"/>
    </xf>
    <xf numFmtId="181" fontId="22" fillId="0" borderId="13" xfId="0" applyNumberFormat="1" applyFont="1" applyFill="1" applyBorder="1" applyAlignment="1">
      <alignment vertical="center"/>
    </xf>
    <xf numFmtId="181" fontId="22" fillId="0" borderId="13" xfId="5" applyNumberFormat="1" applyFont="1" applyFill="1" applyBorder="1" applyAlignment="1" applyProtection="1">
      <alignment vertical="center"/>
    </xf>
    <xf numFmtId="37" fontId="22" fillId="0" borderId="4" xfId="5" applyFont="1" applyBorder="1" applyAlignment="1" applyProtection="1">
      <alignment horizontal="left" vertical="center"/>
    </xf>
    <xf numFmtId="0" fontId="33" fillId="0" borderId="5" xfId="0" applyFont="1" applyFill="1" applyBorder="1" applyAlignment="1">
      <alignment horizontal="center" vertical="center"/>
    </xf>
    <xf numFmtId="181" fontId="22" fillId="0" borderId="14" xfId="0" applyNumberFormat="1" applyFont="1" applyFill="1" applyBorder="1" applyAlignment="1">
      <alignment vertical="center"/>
    </xf>
    <xf numFmtId="3" fontId="22" fillId="0" borderId="13" xfId="2" applyNumberFormat="1" applyFont="1" applyBorder="1"/>
    <xf numFmtId="183" fontId="22" fillId="0" borderId="21" xfId="2" quotePrefix="1" applyNumberFormat="1" applyFont="1" applyBorder="1" applyAlignment="1" applyProtection="1">
      <alignment horizontal="center"/>
    </xf>
    <xf numFmtId="4" fontId="22" fillId="0" borderId="11" xfId="2" applyNumberFormat="1" applyFont="1" applyBorder="1"/>
    <xf numFmtId="3" fontId="22" fillId="0" borderId="14" xfId="2" applyNumberFormat="1" applyFont="1" applyBorder="1" applyAlignment="1">
      <alignment vertical="center"/>
    </xf>
    <xf numFmtId="39" fontId="22" fillId="0" borderId="6" xfId="1" applyFont="1" applyBorder="1" applyAlignment="1" applyProtection="1">
      <alignment horizontal="center" vertical="center"/>
    </xf>
    <xf numFmtId="39" fontId="22" fillId="0" borderId="7" xfId="1" applyFont="1" applyBorder="1" applyAlignment="1" applyProtection="1">
      <alignment horizontal="center" vertical="center"/>
    </xf>
    <xf numFmtId="39" fontId="22" fillId="0" borderId="3" xfId="1" applyFont="1" applyBorder="1" applyAlignment="1" applyProtection="1">
      <alignment horizontal="left"/>
    </xf>
    <xf numFmtId="39" fontId="22" fillId="0" borderId="13" xfId="1" applyFont="1" applyBorder="1"/>
    <xf numFmtId="39" fontId="22" fillId="0" borderId="4" xfId="1" applyFont="1" applyBorder="1" applyAlignment="1" applyProtection="1">
      <alignment horizontal="left"/>
    </xf>
    <xf numFmtId="39" fontId="22" fillId="0" borderId="4" xfId="1" applyFont="1" applyBorder="1"/>
    <xf numFmtId="39" fontId="22" fillId="0" borderId="5" xfId="1" applyFont="1" applyBorder="1"/>
    <xf numFmtId="37" fontId="22" fillId="0" borderId="11" xfId="1" applyNumberFormat="1" applyFont="1" applyBorder="1" applyProtection="1"/>
    <xf numFmtId="39" fontId="22" fillId="0" borderId="14" xfId="1" applyFont="1" applyBorder="1"/>
    <xf numFmtId="39" fontId="23" fillId="0" borderId="13" xfId="1" applyFont="1" applyBorder="1"/>
    <xf numFmtId="39" fontId="22" fillId="0" borderId="5" xfId="1" applyFont="1" applyBorder="1" applyAlignment="1">
      <alignment horizontal="center"/>
    </xf>
    <xf numFmtId="3" fontId="13" fillId="0" borderId="0" xfId="0" applyNumberFormat="1" applyFont="1" applyBorder="1" applyAlignment="1">
      <alignment vertical="center"/>
    </xf>
    <xf numFmtId="37" fontId="13" fillId="0" borderId="2" xfId="5" applyFont="1" applyFill="1" applyBorder="1" applyAlignment="1" applyProtection="1">
      <alignment horizontal="center" vertical="center"/>
    </xf>
    <xf numFmtId="37" fontId="4" fillId="0" borderId="0" xfId="5" applyFont="1" applyFill="1" applyAlignment="1" applyProtection="1">
      <alignment horizontal="center"/>
    </xf>
    <xf numFmtId="4" fontId="13" fillId="0" borderId="12" xfId="9" applyNumberFormat="1" applyFont="1" applyFill="1" applyBorder="1" applyAlignment="1" applyProtection="1">
      <alignment vertical="center"/>
    </xf>
    <xf numFmtId="3" fontId="13" fillId="0" borderId="10" xfId="9" applyNumberFormat="1" applyFont="1" applyFill="1" applyBorder="1" applyAlignment="1" applyProtection="1">
      <alignment horizontal="right" vertical="center"/>
    </xf>
    <xf numFmtId="0" fontId="19" fillId="0" borderId="0" xfId="12" applyFont="1" applyFill="1" applyAlignment="1">
      <alignment horizontal="center"/>
    </xf>
    <xf numFmtId="0" fontId="19" fillId="0" borderId="0" xfId="12" applyFont="1" applyFill="1" applyAlignment="1"/>
    <xf numFmtId="178" fontId="23" fillId="0" borderId="10" xfId="0" applyNumberFormat="1" applyFont="1" applyBorder="1" applyAlignment="1">
      <alignment vertical="center"/>
    </xf>
    <xf numFmtId="178" fontId="21" fillId="0" borderId="10" xfId="0" applyNumberFormat="1" applyFont="1" applyFill="1" applyBorder="1" applyAlignment="1">
      <alignment vertical="center"/>
    </xf>
    <xf numFmtId="3" fontId="23" fillId="0" borderId="10" xfId="0" applyNumberFormat="1" applyFont="1" applyBorder="1" applyAlignment="1">
      <alignment vertical="center"/>
    </xf>
    <xf numFmtId="181" fontId="13" fillId="0" borderId="10" xfId="5" applyNumberFormat="1" applyFont="1" applyFill="1" applyBorder="1" applyAlignment="1" applyProtection="1">
      <alignment vertical="center"/>
    </xf>
    <xf numFmtId="37" fontId="38" fillId="0" borderId="0" xfId="9" applyFont="1" applyFill="1" applyBorder="1" applyAlignment="1" applyProtection="1">
      <alignment vertical="center"/>
    </xf>
    <xf numFmtId="0" fontId="38" fillId="0" borderId="0" xfId="0" applyFont="1" applyFill="1" applyBorder="1" applyAlignment="1">
      <alignment vertical="center"/>
    </xf>
    <xf numFmtId="0" fontId="0" fillId="0" borderId="0" xfId="0" applyFill="1" applyBorder="1" applyAlignment="1"/>
    <xf numFmtId="178" fontId="13" fillId="0" borderId="10" xfId="0" applyNumberFormat="1" applyFont="1" applyFill="1" applyBorder="1" applyAlignment="1">
      <alignment vertical="center"/>
    </xf>
    <xf numFmtId="4" fontId="22" fillId="0" borderId="10" xfId="2" applyNumberFormat="1" applyFont="1" applyFill="1" applyBorder="1"/>
    <xf numFmtId="39" fontId="22" fillId="0" borderId="9" xfId="2" applyFont="1" applyBorder="1" applyAlignment="1">
      <alignment horizontal="center"/>
    </xf>
    <xf numFmtId="37" fontId="13" fillId="0" borderId="18" xfId="5" applyFont="1" applyBorder="1" applyAlignment="1" applyProtection="1">
      <alignment horizontal="left" vertical="center"/>
    </xf>
    <xf numFmtId="37" fontId="13" fillId="0" borderId="0" xfId="4" applyFont="1" applyFill="1" applyAlignment="1">
      <alignment horizontal="left"/>
    </xf>
    <xf numFmtId="37" fontId="39" fillId="0" borderId="0" xfId="8" applyFont="1" applyFill="1" applyAlignment="1">
      <alignment vertical="center"/>
    </xf>
    <xf numFmtId="37" fontId="12" fillId="0" borderId="0" xfId="8" applyFont="1" applyFill="1" applyAlignment="1">
      <alignment vertical="center"/>
    </xf>
    <xf numFmtId="37" fontId="39" fillId="0" borderId="0" xfId="8" applyFont="1" applyFill="1" applyAlignment="1">
      <alignment horizontal="center" vertical="center"/>
    </xf>
    <xf numFmtId="37" fontId="12" fillId="0" borderId="22" xfId="8" applyFont="1" applyFill="1" applyBorder="1" applyAlignment="1">
      <alignment vertical="center"/>
    </xf>
    <xf numFmtId="37" fontId="39" fillId="0" borderId="0" xfId="8" applyFont="1" applyFill="1" applyAlignment="1">
      <alignment vertical="center" wrapText="1"/>
    </xf>
    <xf numFmtId="178" fontId="47" fillId="0" borderId="10" xfId="0" applyNumberFormat="1" applyFont="1" applyFill="1" applyBorder="1" applyAlignment="1">
      <alignment vertical="center"/>
    </xf>
    <xf numFmtId="0" fontId="22" fillId="0" borderId="4" xfId="0" applyFont="1" applyBorder="1" applyAlignment="1">
      <alignment vertical="center" wrapText="1"/>
    </xf>
    <xf numFmtId="37" fontId="48" fillId="0" borderId="10" xfId="7" applyFont="1" applyFill="1" applyBorder="1" applyAlignment="1" applyProtection="1">
      <alignment vertical="center"/>
    </xf>
    <xf numFmtId="37" fontId="13" fillId="0" borderId="0" xfId="5" applyFont="1" applyFill="1" applyAlignment="1" applyProtection="1">
      <alignment horizontal="left" vertical="center"/>
    </xf>
    <xf numFmtId="0" fontId="13" fillId="0" borderId="1" xfId="0" applyFont="1" applyFill="1" applyBorder="1" applyAlignment="1">
      <alignment horizontal="center" vertical="center" wrapText="1"/>
    </xf>
    <xf numFmtId="37" fontId="20" fillId="0" borderId="3" xfId="8" applyFont="1" applyFill="1" applyBorder="1" applyAlignment="1" applyProtection="1">
      <alignment horizontal="left" vertical="center"/>
    </xf>
    <xf numFmtId="37" fontId="20" fillId="0" borderId="4" xfId="8" applyFont="1" applyFill="1" applyBorder="1" applyAlignment="1" applyProtection="1">
      <alignment horizontal="left" vertical="center"/>
    </xf>
    <xf numFmtId="3" fontId="20" fillId="0" borderId="9" xfId="8" applyNumberFormat="1" applyFont="1" applyFill="1" applyBorder="1" applyAlignment="1" applyProtection="1">
      <alignment vertical="center"/>
    </xf>
    <xf numFmtId="182" fontId="41" fillId="0" borderId="9" xfId="8" applyNumberFormat="1" applyFont="1" applyFill="1" applyBorder="1" applyAlignment="1" applyProtection="1">
      <alignment vertical="center"/>
    </xf>
    <xf numFmtId="3" fontId="20" fillId="0" borderId="10" xfId="8" applyNumberFormat="1" applyFont="1" applyFill="1" applyBorder="1" applyAlignment="1" applyProtection="1">
      <alignment vertical="center"/>
    </xf>
    <xf numFmtId="182" fontId="20" fillId="0" borderId="10" xfId="8" applyNumberFormat="1" applyFont="1" applyFill="1" applyBorder="1" applyAlignment="1" applyProtection="1">
      <alignment vertical="center"/>
    </xf>
    <xf numFmtId="3" fontId="20" fillId="0" borderId="10" xfId="13" applyNumberFormat="1" applyFont="1" applyFill="1" applyBorder="1" applyAlignment="1">
      <alignment horizontal="right" vertical="center"/>
    </xf>
    <xf numFmtId="182" fontId="20" fillId="0" borderId="12" xfId="8" applyNumberFormat="1" applyFont="1" applyFill="1" applyBorder="1" applyAlignment="1" applyProtection="1">
      <alignment vertical="center"/>
    </xf>
    <xf numFmtId="182" fontId="20" fillId="0" borderId="13" xfId="8" applyNumberFormat="1" applyFont="1" applyFill="1" applyBorder="1" applyAlignment="1" applyProtection="1">
      <alignment vertical="center"/>
    </xf>
    <xf numFmtId="182" fontId="20" fillId="0" borderId="9" xfId="8" applyNumberFormat="1" applyFont="1" applyFill="1" applyBorder="1" applyAlignment="1" applyProtection="1">
      <alignment vertical="center"/>
    </xf>
    <xf numFmtId="0" fontId="0" fillId="0" borderId="19" xfId="0" applyBorder="1" applyAlignment="1"/>
    <xf numFmtId="0" fontId="0" fillId="0" borderId="23" xfId="0" applyBorder="1" applyAlignment="1"/>
    <xf numFmtId="0" fontId="3" fillId="0" borderId="24" xfId="0" applyFont="1" applyBorder="1" applyAlignment="1">
      <alignment vertical="top" wrapText="1"/>
    </xf>
    <xf numFmtId="0" fontId="3" fillId="0" borderId="25" xfId="0" applyFont="1" applyBorder="1" applyAlignment="1">
      <alignment vertical="top" wrapText="1"/>
    </xf>
    <xf numFmtId="0" fontId="13" fillId="0" borderId="24" xfId="0" applyFont="1" applyBorder="1" applyAlignment="1">
      <alignment horizontal="distributed" vertical="top" wrapText="1"/>
    </xf>
    <xf numFmtId="0" fontId="22" fillId="0" borderId="4" xfId="0" applyFont="1" applyBorder="1" applyAlignment="1">
      <alignment horizontal="left" vertical="center" indent="1"/>
    </xf>
    <xf numFmtId="0" fontId="22" fillId="0" borderId="4" xfId="3" applyFont="1" applyBorder="1" applyAlignment="1">
      <alignment horizontal="left" vertical="center" wrapText="1"/>
    </xf>
    <xf numFmtId="0" fontId="13" fillId="0" borderId="13" xfId="0" applyFont="1" applyBorder="1" applyAlignment="1">
      <alignment vertical="top" wrapText="1"/>
    </xf>
    <xf numFmtId="0" fontId="0" fillId="0" borderId="24" xfId="0" applyBorder="1" applyAlignment="1">
      <alignment vertical="top" wrapText="1"/>
    </xf>
    <xf numFmtId="0" fontId="0" fillId="0" borderId="19" xfId="0" applyBorder="1" applyAlignment="1"/>
    <xf numFmtId="0" fontId="26" fillId="0" borderId="0" xfId="11" applyFont="1" applyFill="1" applyBorder="1" applyAlignment="1">
      <alignment horizontal="left" vertical="center"/>
    </xf>
    <xf numFmtId="37" fontId="18" fillId="0" borderId="3" xfId="8" applyFont="1" applyFill="1" applyBorder="1" applyAlignment="1" applyProtection="1">
      <alignment horizontal="left" vertical="center"/>
    </xf>
    <xf numFmtId="37" fontId="18" fillId="0" borderId="4" xfId="8" applyFont="1" applyFill="1" applyBorder="1" applyAlignment="1" applyProtection="1">
      <alignment horizontal="left" vertical="center"/>
    </xf>
    <xf numFmtId="37" fontId="18" fillId="0" borderId="4" xfId="8" applyFont="1" applyFill="1" applyBorder="1" applyAlignment="1" applyProtection="1">
      <alignment horizontal="left" vertical="center" indent="3"/>
    </xf>
    <xf numFmtId="37" fontId="18" fillId="0" borderId="4" xfId="8" applyFont="1" applyFill="1" applyBorder="1" applyAlignment="1" applyProtection="1">
      <alignment horizontal="left" vertical="center" wrapText="1"/>
    </xf>
    <xf numFmtId="37" fontId="18" fillId="0" borderId="5" xfId="8" applyFont="1" applyFill="1" applyBorder="1" applyAlignment="1" applyProtection="1">
      <alignment horizontal="left" vertical="center"/>
    </xf>
    <xf numFmtId="37" fontId="13" fillId="0" borderId="0" xfId="8" applyFont="1"/>
    <xf numFmtId="37" fontId="13" fillId="0" borderId="0" xfId="8" applyFont="1" applyAlignment="1">
      <alignment vertical="center"/>
    </xf>
    <xf numFmtId="37" fontId="18" fillId="0" borderId="3" xfId="8" applyFont="1" applyBorder="1" applyAlignment="1" applyProtection="1">
      <alignment horizontal="left" vertical="center"/>
    </xf>
    <xf numFmtId="37" fontId="18" fillId="0" borderId="4" xfId="8" applyFont="1" applyBorder="1" applyAlignment="1" applyProtection="1">
      <alignment horizontal="left" vertical="center"/>
    </xf>
    <xf numFmtId="0" fontId="26" fillId="0" borderId="24" xfId="10" applyFont="1" applyBorder="1" applyAlignment="1">
      <alignment vertical="center"/>
    </xf>
    <xf numFmtId="37" fontId="18" fillId="0" borderId="5" xfId="8" applyFont="1" applyBorder="1" applyAlignment="1" applyProtection="1">
      <alignment horizontal="left" vertical="center"/>
    </xf>
    <xf numFmtId="37" fontId="13" fillId="0" borderId="0" xfId="8" applyFont="1" applyAlignment="1" applyProtection="1">
      <alignment horizontal="left"/>
    </xf>
    <xf numFmtId="39" fontId="13" fillId="0" borderId="0" xfId="8" applyNumberFormat="1" applyFont="1" applyBorder="1" applyAlignment="1" applyProtection="1">
      <alignment vertical="center"/>
    </xf>
    <xf numFmtId="176" fontId="13" fillId="0" borderId="0" xfId="8" applyNumberFormat="1" applyFont="1" applyBorder="1" applyAlignment="1" applyProtection="1">
      <alignment vertical="center"/>
    </xf>
    <xf numFmtId="37" fontId="50" fillId="0" borderId="0" xfId="4" applyFont="1" applyFill="1"/>
    <xf numFmtId="0" fontId="0" fillId="0" borderId="24" xfId="0" applyBorder="1" applyAlignment="1">
      <alignment vertical="top" wrapText="1"/>
    </xf>
    <xf numFmtId="0" fontId="0" fillId="0" borderId="19" xfId="0" applyBorder="1" applyAlignment="1"/>
    <xf numFmtId="0" fontId="0" fillId="0" borderId="13" xfId="0" applyFont="1" applyBorder="1" applyAlignment="1">
      <alignment wrapText="1"/>
    </xf>
    <xf numFmtId="0" fontId="13" fillId="0" borderId="13" xfId="0" applyFont="1" applyBorder="1" applyAlignment="1">
      <alignment vertical="top" wrapText="1"/>
    </xf>
    <xf numFmtId="0" fontId="13" fillId="0" borderId="13" xfId="0" applyFont="1" applyBorder="1" applyAlignment="1">
      <alignment vertical="top" wrapText="1"/>
    </xf>
    <xf numFmtId="37" fontId="20" fillId="0" borderId="5" xfId="8" applyFont="1" applyFill="1" applyBorder="1" applyAlignment="1" applyProtection="1">
      <alignment horizontal="left" vertical="center"/>
    </xf>
    <xf numFmtId="3" fontId="20" fillId="0" borderId="11" xfId="8" applyNumberFormat="1" applyFont="1" applyFill="1" applyBorder="1" applyAlignment="1" applyProtection="1">
      <alignment vertical="center"/>
    </xf>
    <xf numFmtId="182" fontId="20" fillId="0" borderId="11" xfId="8" applyNumberFormat="1" applyFont="1" applyFill="1" applyBorder="1" applyAlignment="1" applyProtection="1">
      <alignment vertical="center"/>
    </xf>
    <xf numFmtId="182" fontId="20" fillId="0" borderId="14" xfId="8" applyNumberFormat="1" applyFont="1" applyFill="1" applyBorder="1" applyAlignment="1" applyProtection="1">
      <alignment vertical="center"/>
    </xf>
    <xf numFmtId="0" fontId="32" fillId="0" borderId="13" xfId="0" applyFont="1" applyBorder="1" applyAlignment="1">
      <alignment vertical="top" wrapText="1"/>
    </xf>
    <xf numFmtId="0" fontId="32" fillId="0" borderId="13" xfId="0" applyFont="1" applyBorder="1" applyAlignment="1">
      <alignment vertical="top" wrapText="1"/>
    </xf>
    <xf numFmtId="3" fontId="13" fillId="0" borderId="10" xfId="8" applyNumberFormat="1" applyFont="1" applyFill="1" applyBorder="1" applyAlignment="1" applyProtection="1">
      <alignment vertical="center"/>
    </xf>
    <xf numFmtId="37" fontId="14" fillId="0" borderId="0" xfId="5" applyFont="1" applyFill="1" applyAlignment="1" applyProtection="1">
      <alignment horizontal="left" vertical="center"/>
    </xf>
    <xf numFmtId="176" fontId="4" fillId="0" borderId="0" xfId="5" applyNumberFormat="1" applyFont="1" applyFill="1" applyAlignment="1" applyProtection="1">
      <alignment vertical="center"/>
    </xf>
    <xf numFmtId="182" fontId="13" fillId="0" borderId="10" xfId="8" applyNumberFormat="1" applyFont="1" applyFill="1" applyBorder="1" applyAlignment="1" applyProtection="1">
      <alignment vertical="center"/>
    </xf>
    <xf numFmtId="3" fontId="13" fillId="0" borderId="10" xfId="8" applyNumberFormat="1" applyFont="1" applyFill="1" applyBorder="1" applyAlignment="1" applyProtection="1">
      <alignment vertical="center"/>
    </xf>
    <xf numFmtId="182" fontId="13" fillId="0" borderId="13" xfId="8" applyNumberFormat="1" applyFont="1" applyFill="1" applyBorder="1" applyAlignment="1" applyProtection="1">
      <alignment vertical="center"/>
    </xf>
    <xf numFmtId="0" fontId="26" fillId="0" borderId="24" xfId="10" applyFont="1" applyFill="1" applyBorder="1" applyAlignment="1">
      <alignment vertical="center"/>
    </xf>
    <xf numFmtId="0" fontId="13" fillId="0" borderId="19" xfId="12" applyFont="1" applyFill="1" applyBorder="1" applyAlignment="1">
      <alignment vertical="center"/>
    </xf>
    <xf numFmtId="3" fontId="13" fillId="0" borderId="19" xfId="8" applyNumberFormat="1" applyFont="1" applyBorder="1" applyAlignment="1" applyProtection="1">
      <alignment vertical="center"/>
    </xf>
    <xf numFmtId="0" fontId="0" fillId="0" borderId="13" xfId="0" applyBorder="1" applyAlignment="1">
      <alignment vertical="top" wrapText="1"/>
    </xf>
    <xf numFmtId="181" fontId="13" fillId="0" borderId="11" xfId="11" applyNumberFormat="1" applyFont="1" applyFill="1" applyBorder="1" applyAlignment="1">
      <alignment vertical="center"/>
    </xf>
    <xf numFmtId="37" fontId="13" fillId="0" borderId="0" xfId="8" quotePrefix="1" applyFont="1" applyFill="1" applyAlignment="1" applyProtection="1">
      <alignment horizontal="left" vertical="center"/>
    </xf>
    <xf numFmtId="0" fontId="0" fillId="0" borderId="19" xfId="0" applyBorder="1" applyAlignment="1"/>
    <xf numFmtId="0" fontId="13" fillId="0" borderId="15" xfId="0" applyFont="1" applyFill="1" applyBorder="1" applyAlignment="1">
      <alignment vertical="center"/>
    </xf>
    <xf numFmtId="0" fontId="13" fillId="0" borderId="1" xfId="0" applyFont="1" applyFill="1" applyBorder="1" applyAlignment="1">
      <alignment horizontal="center" vertical="center"/>
    </xf>
    <xf numFmtId="37" fontId="51" fillId="0" borderId="0" xfId="8" applyFont="1" applyFill="1" applyAlignment="1">
      <alignment vertical="center"/>
    </xf>
    <xf numFmtId="178" fontId="13" fillId="0" borderId="11" xfId="0" applyNumberFormat="1" applyFont="1" applyFill="1" applyBorder="1" applyAlignment="1">
      <alignment horizontal="center" vertical="center"/>
    </xf>
    <xf numFmtId="0" fontId="0" fillId="0" borderId="0" xfId="0" applyFont="1" applyFill="1" applyAlignment="1">
      <alignment vertical="center"/>
    </xf>
    <xf numFmtId="0" fontId="0" fillId="0" borderId="0" xfId="0" applyFont="1" applyFill="1"/>
    <xf numFmtId="0" fontId="0" fillId="0" borderId="13" xfId="0" applyBorder="1" applyAlignment="1">
      <alignment wrapText="1"/>
    </xf>
    <xf numFmtId="4" fontId="22" fillId="0" borderId="10" xfId="2" applyNumberFormat="1" applyFont="1" applyBorder="1" applyAlignment="1">
      <alignment horizontal="center"/>
    </xf>
    <xf numFmtId="184" fontId="22" fillId="0" borderId="0" xfId="13" applyNumberFormat="1" applyFont="1" applyAlignment="1">
      <alignment vertical="center"/>
    </xf>
    <xf numFmtId="184" fontId="22" fillId="0" borderId="0" xfId="0" applyNumberFormat="1" applyFont="1" applyAlignment="1">
      <alignment vertical="center"/>
    </xf>
    <xf numFmtId="0" fontId="13" fillId="0" borderId="0" xfId="0" applyFont="1" applyAlignment="1">
      <alignment horizontal="right" vertical="center"/>
    </xf>
    <xf numFmtId="43" fontId="13" fillId="0" borderId="13" xfId="13" applyFont="1" applyFill="1" applyBorder="1" applyAlignment="1" applyProtection="1">
      <alignment vertical="center"/>
    </xf>
    <xf numFmtId="0" fontId="0" fillId="0" borderId="13" xfId="0" applyBorder="1" applyAlignment="1">
      <alignment vertical="top" wrapText="1"/>
    </xf>
    <xf numFmtId="37" fontId="22" fillId="0" borderId="11" xfId="2" applyNumberFormat="1" applyFont="1" applyBorder="1" applyAlignment="1" applyProtection="1">
      <alignment horizontal="center"/>
    </xf>
    <xf numFmtId="4" fontId="22" fillId="0" borderId="11" xfId="2" applyNumberFormat="1" applyFont="1" applyBorder="1" applyAlignment="1">
      <alignment horizontal="center" vertical="center"/>
    </xf>
    <xf numFmtId="37" fontId="13" fillId="0" borderId="4" xfId="5" applyFont="1" applyBorder="1" applyAlignment="1" applyProtection="1">
      <alignment vertical="center"/>
    </xf>
    <xf numFmtId="0" fontId="22" fillId="0" borderId="4" xfId="0" applyFont="1" applyBorder="1" applyAlignment="1"/>
    <xf numFmtId="0" fontId="13" fillId="0" borderId="21" xfId="0" applyFont="1" applyFill="1" applyBorder="1" applyAlignment="1">
      <alignment vertical="center"/>
    </xf>
    <xf numFmtId="37" fontId="15" fillId="0" borderId="0" xfId="5" applyFont="1" applyFill="1" applyAlignment="1" applyProtection="1">
      <alignment horizontal="center" vertical="center"/>
    </xf>
    <xf numFmtId="37" fontId="42" fillId="0" borderId="0" xfId="5" applyFont="1" applyFill="1" applyAlignment="1" applyProtection="1">
      <alignment horizontal="center" vertical="center"/>
    </xf>
    <xf numFmtId="37" fontId="17" fillId="0" borderId="0" xfId="5" applyFont="1" applyFill="1" applyAlignment="1" applyProtection="1">
      <alignment horizontal="center" vertical="center"/>
    </xf>
    <xf numFmtId="37" fontId="13" fillId="0" borderId="26" xfId="5" applyFont="1" applyFill="1" applyBorder="1" applyAlignment="1" applyProtection="1">
      <alignment horizontal="center" vertical="center"/>
    </xf>
    <xf numFmtId="37" fontId="13" fillId="0" borderId="27" xfId="5" applyFont="1" applyFill="1" applyBorder="1" applyAlignment="1">
      <alignment horizontal="center" vertical="center"/>
    </xf>
    <xf numFmtId="37" fontId="13" fillId="0" borderId="28" xfId="5" applyFont="1" applyFill="1" applyBorder="1" applyAlignment="1" applyProtection="1">
      <alignment horizontal="center" vertical="center"/>
    </xf>
    <xf numFmtId="37" fontId="13" fillId="0" borderId="29" xfId="5" applyFont="1" applyFill="1" applyBorder="1" applyAlignment="1">
      <alignment horizontal="center" vertical="center"/>
    </xf>
    <xf numFmtId="0" fontId="13" fillId="0" borderId="30" xfId="0" applyFont="1" applyFill="1" applyBorder="1" applyAlignment="1">
      <alignment horizontal="center" vertical="center"/>
    </xf>
    <xf numFmtId="37" fontId="13" fillId="0" borderId="28" xfId="5" applyFont="1" applyFill="1" applyBorder="1" applyAlignment="1">
      <alignment horizontal="center" vertical="center"/>
    </xf>
    <xf numFmtId="37" fontId="14" fillId="0" borderId="31" xfId="5" quotePrefix="1" applyFont="1" applyFill="1" applyBorder="1" applyAlignment="1" applyProtection="1">
      <alignment horizontal="right"/>
    </xf>
    <xf numFmtId="0" fontId="0" fillId="0" borderId="31" xfId="0" applyFill="1" applyBorder="1" applyAlignment="1">
      <alignment horizontal="right"/>
    </xf>
    <xf numFmtId="37" fontId="15" fillId="0" borderId="0" xfId="9" applyFont="1" applyFill="1" applyAlignment="1" applyProtection="1">
      <alignment horizontal="center" vertical="center"/>
    </xf>
    <xf numFmtId="0" fontId="15" fillId="0" borderId="0" xfId="0" applyFont="1" applyFill="1" applyAlignment="1">
      <alignment horizontal="center" vertical="center"/>
    </xf>
    <xf numFmtId="0" fontId="27" fillId="0" borderId="0" xfId="0" applyFont="1" applyFill="1" applyAlignment="1"/>
    <xf numFmtId="0" fontId="42" fillId="0" borderId="0" xfId="0" applyFont="1" applyFill="1" applyAlignment="1">
      <alignment horizontal="center" vertical="center"/>
    </xf>
    <xf numFmtId="37" fontId="17" fillId="0" borderId="0" xfId="9" applyFont="1" applyFill="1" applyAlignment="1" applyProtection="1">
      <alignment horizontal="center" vertical="center"/>
    </xf>
    <xf numFmtId="0" fontId="17" fillId="0" borderId="0" xfId="0" applyFont="1" applyFill="1" applyAlignment="1">
      <alignment horizontal="center" vertical="center"/>
    </xf>
    <xf numFmtId="0" fontId="28" fillId="0" borderId="0" xfId="0" applyFont="1" applyFill="1" applyAlignment="1"/>
    <xf numFmtId="37" fontId="13" fillId="0" borderId="28" xfId="9" applyFont="1" applyFill="1" applyBorder="1" applyAlignment="1" applyProtection="1">
      <alignment horizontal="center" vertical="center"/>
    </xf>
    <xf numFmtId="37" fontId="13" fillId="0" borderId="30" xfId="9" applyFont="1" applyFill="1" applyBorder="1" applyAlignment="1" applyProtection="1">
      <alignment horizontal="center" vertical="center"/>
    </xf>
    <xf numFmtId="37" fontId="14" fillId="0" borderId="31" xfId="9" applyFont="1" applyFill="1" applyBorder="1" applyAlignment="1" applyProtection="1">
      <alignment horizontal="right"/>
    </xf>
    <xf numFmtId="37" fontId="6" fillId="0" borderId="0" xfId="9" applyFont="1" applyFill="1" applyAlignment="1"/>
    <xf numFmtId="0" fontId="0" fillId="0" borderId="0" xfId="0" applyFill="1" applyAlignment="1"/>
    <xf numFmtId="37" fontId="18" fillId="0" borderId="0" xfId="9" applyFont="1" applyFill="1" applyAlignment="1">
      <alignment vertical="center"/>
    </xf>
    <xf numFmtId="37" fontId="38" fillId="0" borderId="18" xfId="9" applyFont="1" applyFill="1" applyBorder="1" applyAlignment="1" applyProtection="1">
      <alignment vertical="center"/>
    </xf>
    <xf numFmtId="0" fontId="38" fillId="0" borderId="18" xfId="0" applyFont="1" applyFill="1" applyBorder="1" applyAlignment="1">
      <alignment vertical="center"/>
    </xf>
    <xf numFmtId="0" fontId="0" fillId="0" borderId="18" xfId="0" applyFill="1" applyBorder="1" applyAlignment="1"/>
    <xf numFmtId="37" fontId="13" fillId="0" borderId="26" xfId="9" applyFont="1" applyFill="1" applyBorder="1" applyAlignment="1" applyProtection="1">
      <alignment horizontal="center" vertical="center"/>
    </xf>
    <xf numFmtId="0" fontId="13" fillId="0" borderId="27" xfId="0" applyFont="1" applyFill="1" applyBorder="1" applyAlignment="1">
      <alignment horizontal="center" vertical="center"/>
    </xf>
    <xf numFmtId="0" fontId="13" fillId="0" borderId="29" xfId="0" applyFont="1" applyFill="1" applyBorder="1" applyAlignment="1"/>
    <xf numFmtId="37" fontId="13" fillId="0" borderId="21" xfId="4" quotePrefix="1" applyFont="1" applyFill="1" applyBorder="1" applyAlignment="1" applyProtection="1">
      <alignment vertical="center"/>
    </xf>
    <xf numFmtId="0" fontId="13" fillId="0" borderId="15" xfId="0" applyFont="1" applyFill="1" applyBorder="1" applyAlignment="1">
      <alignment vertical="center"/>
    </xf>
    <xf numFmtId="37" fontId="20" fillId="0" borderId="4" xfId="4" applyFont="1" applyFill="1" applyBorder="1" applyAlignment="1" applyProtection="1">
      <alignment vertical="center"/>
    </xf>
    <xf numFmtId="0" fontId="20" fillId="0" borderId="10" xfId="0" applyFont="1" applyFill="1" applyBorder="1" applyAlignment="1">
      <alignment vertical="center"/>
    </xf>
    <xf numFmtId="37" fontId="20" fillId="0" borderId="21" xfId="4" applyFont="1" applyFill="1" applyBorder="1" applyAlignment="1" applyProtection="1">
      <alignment vertical="center"/>
    </xf>
    <xf numFmtId="37" fontId="20" fillId="0" borderId="35" xfId="4" applyFont="1" applyFill="1" applyBorder="1" applyAlignment="1" applyProtection="1">
      <alignment vertical="center"/>
    </xf>
    <xf numFmtId="0" fontId="13" fillId="0" borderId="36" xfId="0" applyFont="1" applyFill="1" applyBorder="1" applyAlignment="1">
      <alignment vertical="center"/>
    </xf>
    <xf numFmtId="37" fontId="13" fillId="0" borderId="21" xfId="4" applyFont="1" applyFill="1" applyBorder="1" applyAlignment="1" applyProtection="1">
      <alignment vertical="center"/>
    </xf>
    <xf numFmtId="37" fontId="20" fillId="0" borderId="21" xfId="4" applyFont="1" applyFill="1" applyBorder="1" applyAlignment="1">
      <alignment vertical="center"/>
    </xf>
    <xf numFmtId="37" fontId="13" fillId="0" borderId="21" xfId="4" quotePrefix="1" applyFont="1" applyFill="1" applyBorder="1" applyAlignment="1">
      <alignment vertical="center"/>
    </xf>
    <xf numFmtId="37" fontId="20" fillId="0" borderId="4" xfId="4" applyFont="1" applyFill="1" applyBorder="1" applyAlignment="1">
      <alignment vertical="center"/>
    </xf>
    <xf numFmtId="37" fontId="31" fillId="0" borderId="0" xfId="4" applyFont="1" applyFill="1" applyAlignment="1">
      <alignment horizontal="center" vertical="center"/>
    </xf>
    <xf numFmtId="37" fontId="43" fillId="0" borderId="0" xfId="4" applyFont="1" applyFill="1" applyAlignment="1">
      <alignment horizontal="center" vertical="center"/>
    </xf>
    <xf numFmtId="37" fontId="43" fillId="0" borderId="0" xfId="4" applyFont="1" applyFill="1" applyAlignment="1" applyProtection="1">
      <alignment horizontal="center" vertical="center"/>
    </xf>
    <xf numFmtId="37" fontId="31" fillId="0" borderId="0" xfId="4" applyFont="1" applyFill="1" applyAlignment="1" applyProtection="1">
      <alignment horizontal="center" vertical="center"/>
    </xf>
    <xf numFmtId="37" fontId="16" fillId="0" borderId="0" xfId="4" applyFont="1" applyFill="1" applyAlignment="1">
      <alignment horizontal="center" vertical="center"/>
    </xf>
    <xf numFmtId="37" fontId="13" fillId="0" borderId="6" xfId="4" applyFont="1" applyFill="1" applyBorder="1" applyAlignment="1" applyProtection="1">
      <alignment horizontal="center" vertical="center"/>
    </xf>
    <xf numFmtId="0" fontId="13" fillId="0" borderId="7"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9" xfId="0" applyFont="1" applyFill="1" applyBorder="1" applyAlignment="1">
      <alignment horizontal="center" vertical="center"/>
    </xf>
    <xf numFmtId="37" fontId="20" fillId="0" borderId="33" xfId="4" applyFont="1" applyFill="1" applyBorder="1" applyAlignment="1" applyProtection="1">
      <alignment vertical="center"/>
    </xf>
    <xf numFmtId="0" fontId="13" fillId="0" borderId="34" xfId="0" applyFont="1" applyFill="1" applyBorder="1" applyAlignment="1">
      <alignment vertical="center"/>
    </xf>
    <xf numFmtId="3" fontId="13" fillId="0" borderId="10" xfId="8" applyNumberFormat="1" applyFont="1" applyFill="1" applyBorder="1" applyAlignment="1" applyProtection="1">
      <alignment vertical="center"/>
    </xf>
    <xf numFmtId="182" fontId="13" fillId="0" borderId="10" xfId="8" applyNumberFormat="1" applyFont="1" applyFill="1" applyBorder="1" applyAlignment="1" applyProtection="1">
      <alignment vertical="center"/>
    </xf>
    <xf numFmtId="182" fontId="13" fillId="0" borderId="10" xfId="0" applyNumberFormat="1" applyFont="1" applyFill="1" applyBorder="1" applyAlignment="1">
      <alignment vertical="center"/>
    </xf>
    <xf numFmtId="0" fontId="13" fillId="0" borderId="10" xfId="0" applyFont="1" applyFill="1" applyBorder="1" applyAlignment="1">
      <alignment vertical="center"/>
    </xf>
    <xf numFmtId="37" fontId="13" fillId="0" borderId="37" xfId="8" applyFont="1" applyFill="1" applyBorder="1" applyAlignment="1" applyProtection="1">
      <alignment horizontal="center" vertical="center" wrapText="1"/>
    </xf>
    <xf numFmtId="37" fontId="13" fillId="0" borderId="38" xfId="8" applyFont="1" applyFill="1" applyBorder="1" applyAlignment="1">
      <alignment horizontal="center" vertical="center"/>
    </xf>
    <xf numFmtId="0" fontId="0" fillId="0" borderId="17" xfId="0" applyFill="1" applyBorder="1" applyAlignment="1">
      <alignment horizontal="center" vertical="center"/>
    </xf>
    <xf numFmtId="0" fontId="0" fillId="0" borderId="39" xfId="0" applyFill="1" applyBorder="1" applyAlignment="1">
      <alignment horizontal="center" vertical="center"/>
    </xf>
    <xf numFmtId="37" fontId="15" fillId="0" borderId="0" xfId="8" quotePrefix="1" applyFont="1" applyFill="1" applyAlignment="1" applyProtection="1">
      <alignment horizontal="center"/>
    </xf>
    <xf numFmtId="37" fontId="42" fillId="0" borderId="0" xfId="8" quotePrefix="1" applyFont="1" applyFill="1" applyAlignment="1" applyProtection="1">
      <alignment horizontal="center"/>
    </xf>
    <xf numFmtId="37" fontId="42" fillId="0" borderId="0" xfId="8" applyFont="1" applyFill="1" applyAlignment="1" applyProtection="1">
      <alignment horizontal="center"/>
    </xf>
    <xf numFmtId="37" fontId="15" fillId="0" borderId="0" xfId="8" applyFont="1" applyFill="1" applyAlignment="1" applyProtection="1">
      <alignment horizontal="center"/>
    </xf>
    <xf numFmtId="37" fontId="16" fillId="0" borderId="0" xfId="8" applyFont="1" applyFill="1" applyAlignment="1" applyProtection="1">
      <alignment horizontal="center"/>
    </xf>
    <xf numFmtId="37" fontId="16" fillId="0" borderId="0" xfId="8" quotePrefix="1" applyFont="1" applyFill="1" applyAlignment="1" applyProtection="1">
      <alignment horizontal="center"/>
    </xf>
    <xf numFmtId="37" fontId="13" fillId="0" borderId="26" xfId="8" applyFont="1" applyFill="1" applyBorder="1" applyAlignment="1" applyProtection="1">
      <alignment horizontal="center" vertical="center"/>
    </xf>
    <xf numFmtId="37" fontId="13" fillId="0" borderId="27" xfId="8" applyFont="1" applyFill="1" applyBorder="1" applyAlignment="1" applyProtection="1">
      <alignment horizontal="center" vertical="center"/>
    </xf>
    <xf numFmtId="37" fontId="13" fillId="0" borderId="28" xfId="8" applyFont="1" applyFill="1" applyBorder="1" applyAlignment="1" applyProtection="1">
      <alignment horizontal="center" vertical="center"/>
    </xf>
    <xf numFmtId="37" fontId="13" fillId="0" borderId="29" xfId="8" applyFont="1" applyFill="1" applyBorder="1" applyAlignment="1">
      <alignment horizontal="center" vertical="center"/>
    </xf>
    <xf numFmtId="37" fontId="14" fillId="0" borderId="31" xfId="8" quotePrefix="1" applyFont="1" applyFill="1" applyBorder="1" applyAlignment="1" applyProtection="1">
      <alignment horizontal="right"/>
    </xf>
    <xf numFmtId="43" fontId="13" fillId="0" borderId="13" xfId="13" applyNumberFormat="1" applyFont="1" applyFill="1" applyBorder="1" applyAlignment="1" applyProtection="1">
      <alignment vertical="center"/>
    </xf>
    <xf numFmtId="43" fontId="13" fillId="0" borderId="13" xfId="13" applyNumberFormat="1" applyFont="1" applyFill="1" applyBorder="1" applyAlignment="1">
      <alignment vertical="center"/>
    </xf>
    <xf numFmtId="182" fontId="13" fillId="0" borderId="13" xfId="8" applyNumberFormat="1" applyFont="1" applyFill="1" applyBorder="1" applyAlignment="1" applyProtection="1">
      <alignment vertical="center"/>
    </xf>
    <xf numFmtId="182" fontId="13" fillId="0" borderId="13" xfId="0" applyNumberFormat="1" applyFont="1" applyFill="1" applyBorder="1" applyAlignment="1">
      <alignment vertical="center"/>
    </xf>
    <xf numFmtId="37" fontId="15" fillId="0" borderId="0" xfId="6" quotePrefix="1" applyFont="1" applyAlignment="1" applyProtection="1">
      <alignment horizontal="center" vertical="center"/>
    </xf>
    <xf numFmtId="0" fontId="42" fillId="0" borderId="0" xfId="0" applyFont="1" applyAlignment="1">
      <alignment horizontal="center" vertical="center"/>
    </xf>
    <xf numFmtId="37" fontId="13" fillId="0" borderId="28" xfId="6" applyFont="1" applyBorder="1" applyAlignment="1" applyProtection="1">
      <alignment horizontal="center" vertical="center"/>
    </xf>
    <xf numFmtId="37" fontId="13" fillId="0" borderId="29" xfId="6" applyFont="1" applyBorder="1" applyAlignment="1">
      <alignment horizontal="center" vertical="center"/>
    </xf>
    <xf numFmtId="37" fontId="16" fillId="0" borderId="0" xfId="6" applyFont="1" applyAlignment="1" applyProtection="1">
      <alignment horizontal="center" vertical="center"/>
    </xf>
    <xf numFmtId="37" fontId="16" fillId="0" borderId="0" xfId="6" quotePrefix="1" applyFont="1" applyAlignment="1" applyProtection="1">
      <alignment horizontal="center" vertical="center"/>
    </xf>
    <xf numFmtId="37" fontId="42" fillId="0" borderId="0" xfId="6" quotePrefix="1" applyFont="1" applyAlignment="1" applyProtection="1">
      <alignment horizontal="center" vertical="center"/>
    </xf>
    <xf numFmtId="0" fontId="15" fillId="0" borderId="0" xfId="0" applyFont="1" applyAlignment="1">
      <alignment horizontal="center" vertical="center"/>
    </xf>
    <xf numFmtId="37" fontId="13" fillId="0" borderId="40" xfId="6" applyFont="1" applyBorder="1" applyAlignment="1" applyProtection="1">
      <alignment horizontal="center" vertical="center" wrapText="1"/>
    </xf>
    <xf numFmtId="0" fontId="0" fillId="0" borderId="16" xfId="0" applyBorder="1" applyAlignment="1">
      <alignment horizontal="center" vertical="center"/>
    </xf>
    <xf numFmtId="37" fontId="13" fillId="0" borderId="26" xfId="6" applyFont="1" applyBorder="1" applyAlignment="1" applyProtection="1">
      <alignment horizontal="center" vertical="center"/>
    </xf>
    <xf numFmtId="0" fontId="0" fillId="0" borderId="27" xfId="0" applyBorder="1" applyAlignment="1">
      <alignment vertical="center"/>
    </xf>
    <xf numFmtId="0" fontId="13" fillId="0" borderId="19" xfId="0" applyFont="1" applyBorder="1" applyAlignment="1">
      <alignment vertical="top" wrapText="1"/>
    </xf>
    <xf numFmtId="0" fontId="31" fillId="0" borderId="0" xfId="0" applyFont="1" applyAlignment="1">
      <alignment horizontal="center"/>
    </xf>
    <xf numFmtId="0" fontId="43" fillId="0" borderId="0" xfId="0" applyFont="1" applyAlignment="1">
      <alignment horizontal="center"/>
    </xf>
    <xf numFmtId="0" fontId="16" fillId="0" borderId="0" xfId="0" applyFont="1" applyAlignment="1">
      <alignment horizontal="center"/>
    </xf>
    <xf numFmtId="0" fontId="13" fillId="0" borderId="6" xfId="0" applyFont="1" applyBorder="1" applyAlignment="1">
      <alignment horizontal="center" vertical="center"/>
    </xf>
    <xf numFmtId="0" fontId="13" fillId="0" borderId="32" xfId="0" applyFont="1" applyBorder="1" applyAlignment="1">
      <alignment horizontal="center" vertical="center"/>
    </xf>
    <xf numFmtId="0" fontId="13"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xf>
    <xf numFmtId="0" fontId="13" fillId="0" borderId="37" xfId="0" applyFont="1" applyBorder="1" applyAlignment="1">
      <alignment horizontal="center" vertical="center"/>
    </xf>
    <xf numFmtId="0" fontId="0" fillId="0" borderId="41" xfId="0" applyBorder="1" applyAlignment="1">
      <alignment horizontal="center"/>
    </xf>
    <xf numFmtId="0" fontId="0" fillId="0" borderId="17" xfId="0" applyBorder="1" applyAlignment="1">
      <alignment horizontal="center"/>
    </xf>
    <xf numFmtId="0" fontId="0" fillId="0" borderId="42" xfId="0" applyBorder="1" applyAlignment="1">
      <alignment horizontal="center"/>
    </xf>
    <xf numFmtId="49" fontId="13" fillId="0" borderId="44" xfId="0" applyNumberFormat="1" applyFont="1" applyFill="1" applyBorder="1" applyAlignment="1">
      <alignment vertical="top" wrapText="1"/>
    </xf>
    <xf numFmtId="0" fontId="0" fillId="0" borderId="19" xfId="0" applyBorder="1" applyAlignment="1"/>
    <xf numFmtId="0" fontId="13" fillId="0" borderId="24" xfId="0" applyFont="1" applyBorder="1" applyAlignment="1">
      <alignment vertical="top" wrapText="1"/>
    </xf>
    <xf numFmtId="0" fontId="13" fillId="0" borderId="43" xfId="0" applyFont="1" applyBorder="1" applyAlignment="1">
      <alignment vertical="top" wrapText="1"/>
    </xf>
    <xf numFmtId="0" fontId="0" fillId="0" borderId="24" xfId="0" applyBorder="1" applyAlignment="1">
      <alignment vertical="top" wrapText="1"/>
    </xf>
    <xf numFmtId="49" fontId="13" fillId="0" borderId="43" xfId="0" applyNumberFormat="1" applyFont="1" applyFill="1" applyBorder="1" applyAlignment="1">
      <alignment vertical="top" wrapText="1"/>
    </xf>
    <xf numFmtId="49" fontId="13" fillId="0" borderId="24" xfId="0" applyNumberFormat="1" applyFont="1" applyFill="1" applyBorder="1" applyAlignment="1">
      <alignment vertical="top" wrapText="1"/>
    </xf>
    <xf numFmtId="0" fontId="32" fillId="0" borderId="24" xfId="0" applyFont="1" applyBorder="1" applyAlignment="1"/>
    <xf numFmtId="0" fontId="32" fillId="0" borderId="25" xfId="0" applyFont="1" applyBorder="1" applyAlignment="1"/>
    <xf numFmtId="49" fontId="13" fillId="0" borderId="19" xfId="0" applyNumberFormat="1" applyFont="1" applyFill="1" applyBorder="1" applyAlignment="1">
      <alignment vertical="top" wrapText="1"/>
    </xf>
    <xf numFmtId="0" fontId="0" fillId="0" borderId="23" xfId="0" applyBorder="1" applyAlignment="1"/>
    <xf numFmtId="0" fontId="13" fillId="0" borderId="12" xfId="0" applyFont="1" applyBorder="1" applyAlignment="1">
      <alignment vertical="top" wrapText="1"/>
    </xf>
    <xf numFmtId="0" fontId="0" fillId="0" borderId="13" xfId="0" applyBorder="1" applyAlignment="1">
      <alignment wrapText="1"/>
    </xf>
    <xf numFmtId="0" fontId="30" fillId="0" borderId="0" xfId="0" applyFont="1" applyAlignment="1">
      <alignment horizont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13" xfId="0" applyFont="1" applyBorder="1" applyAlignment="1">
      <alignment vertical="top" wrapText="1"/>
    </xf>
    <xf numFmtId="0" fontId="32" fillId="0" borderId="13" xfId="0" applyFont="1" applyBorder="1" applyAlignment="1">
      <alignment vertical="top" wrapText="1"/>
    </xf>
    <xf numFmtId="0" fontId="32" fillId="0" borderId="14" xfId="0" applyFont="1" applyBorder="1" applyAlignment="1">
      <alignment vertical="top" wrapText="1"/>
    </xf>
    <xf numFmtId="0" fontId="0" fillId="0" borderId="13" xfId="0" applyBorder="1" applyAlignment="1">
      <alignment vertical="top" wrapText="1"/>
    </xf>
    <xf numFmtId="0" fontId="34" fillId="0" borderId="0" xfId="0" applyFont="1" applyAlignment="1">
      <alignment horizontal="center" vertical="center"/>
    </xf>
    <xf numFmtId="0" fontId="44" fillId="0" borderId="0" xfId="0" applyFont="1" applyAlignment="1">
      <alignment horizontal="center" vertical="center"/>
    </xf>
    <xf numFmtId="0" fontId="18" fillId="0" borderId="0" xfId="0" applyFont="1" applyAlignment="1">
      <alignment horizontal="center" vertical="center"/>
    </xf>
    <xf numFmtId="0" fontId="44" fillId="0" borderId="0" xfId="0" applyFont="1" applyAlignment="1">
      <alignment horizontal="center"/>
    </xf>
    <xf numFmtId="0" fontId="18" fillId="0" borderId="0" xfId="0" applyFont="1" applyAlignment="1">
      <alignment horizontal="center"/>
    </xf>
    <xf numFmtId="0" fontId="22" fillId="0" borderId="12" xfId="0" applyFont="1" applyBorder="1" applyAlignment="1">
      <alignment vertical="top" wrapText="1"/>
    </xf>
    <xf numFmtId="0" fontId="22" fillId="0" borderId="13" xfId="0" applyFont="1" applyBorder="1" applyAlignment="1">
      <alignment vertical="top" wrapText="1"/>
    </xf>
    <xf numFmtId="0" fontId="49" fillId="0" borderId="12" xfId="0" applyFont="1" applyBorder="1" applyAlignment="1">
      <alignment vertical="top" wrapText="1"/>
    </xf>
    <xf numFmtId="0" fontId="34" fillId="0" borderId="0" xfId="0" applyFont="1" applyFill="1" applyAlignment="1">
      <alignment horizontal="center" vertical="center"/>
    </xf>
    <xf numFmtId="0" fontId="45" fillId="0" borderId="0" xfId="0" applyFont="1" applyFill="1" applyAlignment="1">
      <alignment horizontal="center" vertical="center"/>
    </xf>
    <xf numFmtId="0" fontId="44" fillId="0" borderId="0" xfId="0" applyFont="1" applyFill="1" applyAlignment="1">
      <alignment horizontal="center" vertical="center"/>
    </xf>
    <xf numFmtId="0" fontId="18" fillId="0" borderId="0" xfId="0" applyFont="1" applyFill="1" applyAlignment="1">
      <alignment horizontal="center" vertical="center"/>
    </xf>
    <xf numFmtId="0" fontId="13" fillId="0" borderId="26" xfId="0" applyFont="1" applyFill="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13" fillId="0" borderId="37" xfId="0" applyFont="1" applyFill="1" applyBorder="1" applyAlignment="1">
      <alignment horizontal="center" vertical="center"/>
    </xf>
    <xf numFmtId="0" fontId="13" fillId="0" borderId="18" xfId="0" applyFont="1" applyFill="1" applyBorder="1" applyAlignment="1">
      <alignment horizontal="center" vertical="center"/>
    </xf>
    <xf numFmtId="0" fontId="0" fillId="0" borderId="38" xfId="0" applyFill="1" applyBorder="1" applyAlignment="1">
      <alignment horizontal="center" vertical="center"/>
    </xf>
    <xf numFmtId="178" fontId="13" fillId="0" borderId="45" xfId="0" applyNumberFormat="1" applyFont="1" applyFill="1" applyBorder="1" applyAlignment="1">
      <alignment horizontal="center" vertical="center"/>
    </xf>
    <xf numFmtId="0" fontId="0" fillId="0" borderId="13" xfId="0" applyBorder="1" applyAlignment="1">
      <alignment horizontal="center" vertical="center"/>
    </xf>
    <xf numFmtId="0" fontId="0" fillId="0" borderId="46" xfId="0" applyBorder="1" applyAlignment="1">
      <alignment horizontal="center" vertical="center"/>
    </xf>
    <xf numFmtId="0" fontId="13" fillId="0" borderId="34" xfId="0" applyFont="1" applyFill="1" applyBorder="1" applyAlignment="1">
      <alignment horizontal="center" vertical="center"/>
    </xf>
    <xf numFmtId="0" fontId="13" fillId="0" borderId="39" xfId="0" applyFont="1" applyFill="1" applyBorder="1" applyAlignment="1">
      <alignment horizontal="center" vertical="center"/>
    </xf>
    <xf numFmtId="0" fontId="0" fillId="0" borderId="1" xfId="0" applyBorder="1" applyAlignment="1">
      <alignment horizontal="center" vertical="center"/>
    </xf>
    <xf numFmtId="0" fontId="22" fillId="0" borderId="12" xfId="0" applyFont="1" applyBorder="1" applyAlignment="1">
      <alignment horizontal="left" vertical="top" wrapText="1"/>
    </xf>
    <xf numFmtId="0" fontId="0" fillId="0" borderId="13" xfId="0" applyBorder="1" applyAlignment="1">
      <alignment horizontal="left" vertical="top" wrapText="1"/>
    </xf>
    <xf numFmtId="37" fontId="31" fillId="0" borderId="0" xfId="7" applyFont="1" applyAlignment="1" applyProtection="1">
      <alignment horizontal="center" vertical="center"/>
    </xf>
    <xf numFmtId="0" fontId="31" fillId="0" borderId="0" xfId="0" applyFont="1" applyAlignment="1">
      <alignment vertical="center"/>
    </xf>
    <xf numFmtId="37" fontId="43" fillId="0" borderId="0" xfId="7" applyFont="1" applyAlignment="1" applyProtection="1">
      <alignment horizontal="center" vertical="center"/>
    </xf>
    <xf numFmtId="0" fontId="43" fillId="0" borderId="0" xfId="0" applyFont="1" applyAlignment="1">
      <alignment vertical="center"/>
    </xf>
    <xf numFmtId="37" fontId="19" fillId="0" borderId="0" xfId="7" applyFont="1" applyAlignment="1" applyProtection="1">
      <alignment horizontal="center" vertical="center"/>
    </xf>
    <xf numFmtId="0" fontId="19" fillId="0" borderId="0" xfId="0" applyFont="1" applyAlignment="1">
      <alignment horizontal="center" vertical="center"/>
    </xf>
    <xf numFmtId="0" fontId="31" fillId="0" borderId="0" xfId="11" applyFont="1" applyFill="1" applyAlignment="1">
      <alignment horizontal="center"/>
    </xf>
    <xf numFmtId="0" fontId="43" fillId="0" borderId="0" xfId="11" applyFont="1" applyFill="1" applyAlignment="1">
      <alignment horizontal="center"/>
    </xf>
    <xf numFmtId="0" fontId="16" fillId="0" borderId="0" xfId="11" applyFont="1" applyFill="1" applyAlignment="1">
      <alignment horizontal="center"/>
    </xf>
    <xf numFmtId="0" fontId="26" fillId="0" borderId="0" xfId="11" applyFont="1" applyFill="1" applyBorder="1" applyAlignment="1">
      <alignment horizontal="left" vertical="center"/>
    </xf>
    <xf numFmtId="0" fontId="26" fillId="0" borderId="0" xfId="11" applyFont="1" applyFill="1" applyAlignment="1"/>
    <xf numFmtId="0" fontId="34" fillId="0" borderId="0" xfId="0" applyFont="1" applyAlignment="1">
      <alignment horizontal="center"/>
    </xf>
    <xf numFmtId="180" fontId="18" fillId="0" borderId="23" xfId="8" applyNumberFormat="1" applyFont="1" applyFill="1" applyBorder="1" applyAlignment="1" applyProtection="1">
      <alignment vertical="center"/>
    </xf>
    <xf numFmtId="180" fontId="18" fillId="0" borderId="31" xfId="10" applyNumberFormat="1" applyFont="1" applyFill="1" applyBorder="1" applyAlignment="1">
      <alignment vertical="center"/>
    </xf>
    <xf numFmtId="180" fontId="18" fillId="0" borderId="36" xfId="10" applyNumberFormat="1" applyFont="1" applyFill="1" applyBorder="1" applyAlignment="1">
      <alignment vertical="center"/>
    </xf>
    <xf numFmtId="3" fontId="13" fillId="0" borderId="23" xfId="8" applyNumberFormat="1" applyFont="1" applyFill="1" applyBorder="1" applyAlignment="1" applyProtection="1">
      <alignment vertical="center"/>
    </xf>
    <xf numFmtId="0" fontId="26" fillId="0" borderId="25" xfId="10" applyFont="1" applyFill="1" applyBorder="1" applyAlignment="1">
      <alignment vertical="center"/>
    </xf>
    <xf numFmtId="180" fontId="18" fillId="0" borderId="19" xfId="8" applyNumberFormat="1" applyFont="1" applyFill="1" applyBorder="1" applyAlignment="1" applyProtection="1">
      <alignment vertical="center"/>
    </xf>
    <xf numFmtId="180" fontId="18" fillId="0" borderId="0" xfId="10" applyNumberFormat="1" applyFont="1" applyFill="1" applyBorder="1" applyAlignment="1">
      <alignment vertical="center"/>
    </xf>
    <xf numFmtId="180" fontId="18" fillId="0" borderId="15" xfId="10" applyNumberFormat="1" applyFont="1" applyFill="1" applyBorder="1" applyAlignment="1">
      <alignment vertical="center"/>
    </xf>
    <xf numFmtId="3" fontId="13" fillId="0" borderId="19" xfId="8" applyNumberFormat="1" applyFont="1" applyFill="1" applyBorder="1" applyAlignment="1" applyProtection="1">
      <alignment vertical="center"/>
    </xf>
    <xf numFmtId="0" fontId="26" fillId="0" borderId="24" xfId="10" applyFont="1" applyFill="1" applyBorder="1" applyAlignment="1">
      <alignment vertical="center"/>
    </xf>
    <xf numFmtId="178" fontId="18" fillId="0" borderId="19" xfId="12" applyNumberFormat="1" applyFont="1" applyFill="1" applyBorder="1" applyAlignment="1">
      <alignment vertical="center"/>
    </xf>
    <xf numFmtId="178" fontId="18" fillId="0" borderId="0" xfId="10" applyNumberFormat="1" applyFont="1" applyFill="1" applyBorder="1" applyAlignment="1">
      <alignment vertical="center"/>
    </xf>
    <xf numFmtId="178" fontId="18" fillId="0" borderId="15" xfId="10" applyNumberFormat="1" applyFont="1" applyFill="1" applyBorder="1" applyAlignment="1">
      <alignment vertical="center"/>
    </xf>
    <xf numFmtId="0" fontId="13" fillId="0" borderId="19" xfId="12" applyFont="1" applyFill="1" applyBorder="1" applyAlignment="1">
      <alignment vertical="center"/>
    </xf>
    <xf numFmtId="178" fontId="18" fillId="0" borderId="19" xfId="8" applyNumberFormat="1" applyFont="1" applyFill="1" applyBorder="1" applyAlignment="1" applyProtection="1">
      <alignment vertical="center"/>
    </xf>
    <xf numFmtId="178" fontId="1" fillId="0" borderId="0" xfId="14" applyNumberFormat="1" applyFill="1" applyBorder="1" applyAlignment="1">
      <alignment vertical="center"/>
    </xf>
    <xf numFmtId="178" fontId="1" fillId="0" borderId="15" xfId="14" applyNumberFormat="1" applyFill="1" applyBorder="1" applyAlignment="1">
      <alignment vertical="center"/>
    </xf>
    <xf numFmtId="180" fontId="18" fillId="0" borderId="19" xfId="12" applyNumberFormat="1" applyFont="1" applyFill="1" applyBorder="1" applyAlignment="1">
      <alignment vertical="center"/>
    </xf>
    <xf numFmtId="0" fontId="1" fillId="0" borderId="0" xfId="14" applyFill="1" applyBorder="1" applyAlignment="1">
      <alignment vertical="center"/>
    </xf>
    <xf numFmtId="0" fontId="1" fillId="0" borderId="15" xfId="14" applyFill="1" applyBorder="1" applyAlignment="1">
      <alignment vertical="center"/>
    </xf>
    <xf numFmtId="180" fontId="18" fillId="0" borderId="44" xfId="8" applyNumberFormat="1" applyFont="1" applyFill="1" applyBorder="1" applyAlignment="1" applyProtection="1">
      <alignment vertical="center"/>
    </xf>
    <xf numFmtId="180" fontId="18" fillId="0" borderId="48" xfId="10" applyNumberFormat="1" applyFont="1" applyFill="1" applyBorder="1" applyAlignment="1">
      <alignment vertical="center"/>
    </xf>
    <xf numFmtId="180" fontId="18" fillId="0" borderId="34" xfId="10" applyNumberFormat="1" applyFont="1" applyFill="1" applyBorder="1" applyAlignment="1">
      <alignment vertical="center"/>
    </xf>
    <xf numFmtId="3" fontId="13" fillId="0" borderId="44" xfId="8" applyNumberFormat="1" applyFont="1" applyFill="1" applyBorder="1" applyAlignment="1" applyProtection="1">
      <alignment vertical="center"/>
    </xf>
    <xf numFmtId="0" fontId="26" fillId="0" borderId="43" xfId="10" applyFont="1" applyFill="1" applyBorder="1" applyAlignment="1">
      <alignment vertical="center"/>
    </xf>
    <xf numFmtId="37" fontId="31" fillId="0" borderId="0" xfId="8" quotePrefix="1" applyFont="1" applyFill="1" applyAlignment="1" applyProtection="1">
      <alignment horizontal="center"/>
    </xf>
    <xf numFmtId="37" fontId="43" fillId="0" borderId="0" xfId="8" applyFont="1" applyFill="1" applyAlignment="1" applyProtection="1">
      <alignment horizontal="center"/>
    </xf>
    <xf numFmtId="37" fontId="18" fillId="0" borderId="26" xfId="8" applyFont="1" applyFill="1" applyBorder="1" applyAlignment="1" applyProtection="1">
      <alignment horizontal="center" vertical="center"/>
    </xf>
    <xf numFmtId="37" fontId="18" fillId="0" borderId="27" xfId="8" applyFont="1" applyFill="1" applyBorder="1" applyAlignment="1" applyProtection="1">
      <alignment horizontal="center" vertical="center"/>
    </xf>
    <xf numFmtId="37" fontId="13" fillId="0" borderId="37" xfId="8" applyFont="1" applyFill="1" applyBorder="1" applyAlignment="1" applyProtection="1">
      <alignment horizontal="center" vertical="center"/>
    </xf>
    <xf numFmtId="37" fontId="13" fillId="0" borderId="18" xfId="8" applyFont="1" applyFill="1" applyBorder="1" applyAlignment="1">
      <alignment horizontal="center" vertical="center"/>
    </xf>
    <xf numFmtId="0" fontId="26" fillId="0" borderId="18" xfId="10" applyFont="1" applyFill="1" applyBorder="1" applyAlignment="1">
      <alignment horizontal="center" vertical="center"/>
    </xf>
    <xf numFmtId="0" fontId="26" fillId="0" borderId="38" xfId="10" applyFont="1" applyFill="1" applyBorder="1" applyAlignment="1">
      <alignment horizontal="center" vertical="center"/>
    </xf>
    <xf numFmtId="0" fontId="26" fillId="0" borderId="17" xfId="10" applyFont="1" applyFill="1" applyBorder="1" applyAlignment="1">
      <alignment horizontal="center" vertical="center"/>
    </xf>
    <xf numFmtId="0" fontId="26" fillId="0" borderId="47" xfId="10" applyFont="1" applyFill="1" applyBorder="1" applyAlignment="1">
      <alignment horizontal="center" vertical="center"/>
    </xf>
    <xf numFmtId="0" fontId="26" fillId="0" borderId="39" xfId="10" applyFont="1" applyFill="1" applyBorder="1" applyAlignment="1">
      <alignment horizontal="center" vertical="center"/>
    </xf>
    <xf numFmtId="37" fontId="13" fillId="0" borderId="41" xfId="8" applyFont="1" applyFill="1" applyBorder="1" applyAlignment="1">
      <alignment horizontal="center" vertical="center"/>
    </xf>
    <xf numFmtId="0" fontId="26" fillId="0" borderId="42" xfId="10" applyFont="1" applyFill="1" applyBorder="1" applyAlignment="1">
      <alignment horizontal="center" vertical="center"/>
    </xf>
    <xf numFmtId="180" fontId="18" fillId="0" borderId="19" xfId="8" applyNumberFormat="1" applyFont="1" applyBorder="1" applyAlignment="1" applyProtection="1">
      <alignment vertical="center"/>
    </xf>
    <xf numFmtId="180" fontId="18" fillId="0" borderId="0" xfId="8" applyNumberFormat="1" applyFont="1" applyBorder="1" applyAlignment="1" applyProtection="1">
      <alignment vertical="center"/>
    </xf>
    <xf numFmtId="180" fontId="18" fillId="0" borderId="15" xfId="8" applyNumberFormat="1" applyFont="1" applyBorder="1" applyAlignment="1" applyProtection="1">
      <alignment vertical="center"/>
    </xf>
    <xf numFmtId="3" fontId="13" fillId="0" borderId="19" xfId="8" applyNumberFormat="1" applyFont="1" applyBorder="1" applyAlignment="1" applyProtection="1">
      <alignment vertical="center"/>
    </xf>
    <xf numFmtId="0" fontId="26" fillId="0" borderId="24" xfId="10" applyFont="1" applyBorder="1" applyAlignment="1">
      <alignment vertical="center"/>
    </xf>
    <xf numFmtId="180" fontId="18" fillId="0" borderId="0" xfId="10" applyNumberFormat="1" applyFont="1" applyBorder="1" applyAlignment="1">
      <alignment vertical="center"/>
    </xf>
    <xf numFmtId="180" fontId="18" fillId="0" borderId="15" xfId="10" applyNumberFormat="1" applyFont="1" applyBorder="1" applyAlignment="1">
      <alignment vertical="center"/>
    </xf>
    <xf numFmtId="180" fontId="18" fillId="0" borderId="23" xfId="8" applyNumberFormat="1" applyFont="1" applyBorder="1" applyAlignment="1" applyProtection="1">
      <alignment vertical="center"/>
    </xf>
    <xf numFmtId="180" fontId="18" fillId="0" borderId="31" xfId="10" applyNumberFormat="1" applyFont="1" applyBorder="1" applyAlignment="1">
      <alignment vertical="center"/>
    </xf>
    <xf numFmtId="180" fontId="18" fillId="0" borderId="36" xfId="10" applyNumberFormat="1" applyFont="1" applyBorder="1" applyAlignment="1">
      <alignment vertical="center"/>
    </xf>
    <xf numFmtId="3" fontId="13" fillId="0" borderId="23" xfId="8" applyNumberFormat="1" applyFont="1" applyBorder="1" applyAlignment="1" applyProtection="1">
      <alignment vertical="center"/>
    </xf>
    <xf numFmtId="0" fontId="26" fillId="0" borderId="25" xfId="10" applyFont="1" applyBorder="1" applyAlignment="1">
      <alignment vertical="center"/>
    </xf>
    <xf numFmtId="178" fontId="18" fillId="0" borderId="19" xfId="8" applyNumberFormat="1" applyFont="1" applyBorder="1" applyAlignment="1" applyProtection="1">
      <alignment vertical="center"/>
    </xf>
    <xf numFmtId="178" fontId="18" fillId="0" borderId="0" xfId="8" applyNumberFormat="1" applyFont="1" applyBorder="1" applyAlignment="1" applyProtection="1">
      <alignment vertical="center"/>
    </xf>
    <xf numFmtId="178" fontId="18" fillId="0" borderId="15" xfId="8" applyNumberFormat="1" applyFont="1" applyBorder="1" applyAlignment="1" applyProtection="1">
      <alignment vertical="center"/>
    </xf>
    <xf numFmtId="0" fontId="18" fillId="0" borderId="0" xfId="10" applyFont="1" applyBorder="1" applyAlignment="1">
      <alignment vertical="center"/>
    </xf>
    <xf numFmtId="0" fontId="18" fillId="0" borderId="15" xfId="10" applyFont="1" applyBorder="1" applyAlignment="1">
      <alignment vertical="center"/>
    </xf>
    <xf numFmtId="180" fontId="18" fillId="0" borderId="44" xfId="8" applyNumberFormat="1" applyFont="1" applyBorder="1" applyAlignment="1" applyProtection="1">
      <alignment vertical="center"/>
    </xf>
    <xf numFmtId="180" fontId="18" fillId="0" borderId="48" xfId="10" applyNumberFormat="1" applyFont="1" applyBorder="1" applyAlignment="1">
      <alignment vertical="center"/>
    </xf>
    <xf numFmtId="180" fontId="18" fillId="0" borderId="34" xfId="10" applyNumberFormat="1" applyFont="1" applyBorder="1" applyAlignment="1">
      <alignment vertical="center"/>
    </xf>
    <xf numFmtId="3" fontId="13" fillId="0" borderId="44" xfId="8" applyNumberFormat="1" applyFont="1" applyBorder="1" applyAlignment="1" applyProtection="1">
      <alignment vertical="center"/>
    </xf>
    <xf numFmtId="0" fontId="26" fillId="0" borderId="43" xfId="10" applyFont="1" applyBorder="1" applyAlignment="1">
      <alignment vertical="center"/>
    </xf>
    <xf numFmtId="37" fontId="18" fillId="0" borderId="26" xfId="8" applyFont="1" applyBorder="1" applyAlignment="1" applyProtection="1">
      <alignment horizontal="center" vertical="center"/>
    </xf>
    <xf numFmtId="37" fontId="18" fillId="0" borderId="27" xfId="8" applyFont="1" applyBorder="1" applyAlignment="1" applyProtection="1">
      <alignment horizontal="center" vertical="center"/>
    </xf>
    <xf numFmtId="37" fontId="18" fillId="0" borderId="37" xfId="8" applyFont="1" applyBorder="1" applyAlignment="1" applyProtection="1">
      <alignment horizontal="center" vertical="center"/>
    </xf>
    <xf numFmtId="37" fontId="18" fillId="0" borderId="18" xfId="8" applyFont="1" applyBorder="1" applyAlignment="1">
      <alignment horizontal="center" vertical="center"/>
    </xf>
    <xf numFmtId="0" fontId="18" fillId="0" borderId="18" xfId="10" applyFont="1" applyBorder="1" applyAlignment="1">
      <alignment horizontal="center" vertical="center"/>
    </xf>
    <xf numFmtId="0" fontId="18" fillId="0" borderId="38" xfId="10" applyFont="1" applyBorder="1" applyAlignment="1">
      <alignment horizontal="center" vertical="center"/>
    </xf>
    <xf numFmtId="0" fontId="18" fillId="0" borderId="17" xfId="10" applyFont="1" applyBorder="1" applyAlignment="1">
      <alignment horizontal="center" vertical="center"/>
    </xf>
    <xf numFmtId="0" fontId="18" fillId="0" borderId="47" xfId="10" applyFont="1" applyBorder="1" applyAlignment="1">
      <alignment horizontal="center" vertical="center"/>
    </xf>
    <xf numFmtId="0" fontId="18" fillId="0" borderId="39" xfId="10" applyFont="1" applyBorder="1" applyAlignment="1">
      <alignment horizontal="center" vertical="center"/>
    </xf>
    <xf numFmtId="37" fontId="18" fillId="0" borderId="41" xfId="8" applyFont="1" applyBorder="1" applyAlignment="1">
      <alignment horizontal="center" vertical="center"/>
    </xf>
    <xf numFmtId="0" fontId="18" fillId="0" borderId="42" xfId="10" applyFont="1" applyBorder="1" applyAlignment="1">
      <alignment horizontal="center" vertical="center"/>
    </xf>
    <xf numFmtId="37" fontId="13" fillId="0" borderId="31" xfId="8" quotePrefix="1" applyFont="1" applyBorder="1" applyAlignment="1" applyProtection="1">
      <alignment horizontal="right" vertical="center"/>
    </xf>
    <xf numFmtId="0" fontId="0" fillId="0" borderId="31" xfId="0" applyBorder="1" applyAlignment="1">
      <alignment horizontal="right"/>
    </xf>
    <xf numFmtId="183" fontId="22" fillId="0" borderId="4" xfId="2" quotePrefix="1" applyNumberFormat="1" applyFont="1" applyBorder="1" applyAlignment="1" applyProtection="1">
      <alignment horizontal="center"/>
    </xf>
    <xf numFmtId="0" fontId="35" fillId="0" borderId="10" xfId="0" applyFont="1" applyBorder="1" applyAlignment="1">
      <alignment horizontal="center"/>
    </xf>
    <xf numFmtId="39" fontId="36" fillId="0" borderId="0" xfId="2" applyFont="1" applyBorder="1" applyAlignment="1"/>
    <xf numFmtId="0" fontId="37" fillId="0" borderId="0" xfId="0" applyFont="1" applyBorder="1" applyAlignment="1"/>
    <xf numFmtId="39" fontId="22" fillId="0" borderId="5" xfId="2" applyFont="1" applyBorder="1" applyAlignment="1" applyProtection="1">
      <alignment vertical="center"/>
    </xf>
    <xf numFmtId="0" fontId="35" fillId="0" borderId="11" xfId="0" applyFont="1" applyBorder="1" applyAlignment="1">
      <alignment vertical="center"/>
    </xf>
    <xf numFmtId="183" fontId="22" fillId="0" borderId="4" xfId="2" applyNumberFormat="1" applyFont="1" applyBorder="1" applyAlignment="1" applyProtection="1">
      <alignment horizontal="left"/>
    </xf>
    <xf numFmtId="0" fontId="35" fillId="0" borderId="10" xfId="0" applyFont="1" applyBorder="1" applyAlignment="1">
      <alignment horizontal="left"/>
    </xf>
    <xf numFmtId="39" fontId="22" fillId="0" borderId="28" xfId="2" applyFont="1" applyBorder="1" applyAlignment="1">
      <alignment horizontal="center"/>
    </xf>
    <xf numFmtId="39" fontId="22" fillId="0" borderId="29" xfId="2" applyFont="1" applyBorder="1" applyAlignment="1">
      <alignment horizontal="center"/>
    </xf>
    <xf numFmtId="0" fontId="45" fillId="0" borderId="0" xfId="0" applyFont="1" applyAlignment="1">
      <alignment horizontal="center" vertical="center"/>
    </xf>
    <xf numFmtId="39" fontId="44" fillId="0" borderId="0" xfId="2" applyFont="1" applyAlignment="1" applyProtection="1">
      <alignment horizontal="center" vertical="center"/>
    </xf>
    <xf numFmtId="39" fontId="44" fillId="0" borderId="0" xfId="2" applyFont="1" applyAlignment="1">
      <alignment horizontal="center" vertical="center"/>
    </xf>
    <xf numFmtId="39" fontId="18" fillId="0" borderId="0" xfId="2" applyFont="1" applyAlignment="1" applyProtection="1">
      <alignment horizontal="center" vertical="center"/>
    </xf>
    <xf numFmtId="39" fontId="18" fillId="0" borderId="0" xfId="2" applyFont="1" applyAlignment="1">
      <alignment horizontal="center" vertical="center"/>
    </xf>
    <xf numFmtId="39" fontId="22" fillId="0" borderId="49" xfId="2" applyFont="1" applyBorder="1" applyAlignment="1" applyProtection="1">
      <alignment horizontal="center"/>
    </xf>
    <xf numFmtId="0" fontId="35" fillId="0" borderId="30" xfId="0" applyFont="1" applyBorder="1" applyAlignment="1">
      <alignment horizontal="center"/>
    </xf>
    <xf numFmtId="39" fontId="22" fillId="0" borderId="3" xfId="2" applyFont="1" applyBorder="1" applyAlignment="1" applyProtection="1">
      <alignment horizontal="left"/>
    </xf>
    <xf numFmtId="0" fontId="35" fillId="0" borderId="9" xfId="0" applyFont="1" applyBorder="1" applyAlignment="1">
      <alignment horizontal="left"/>
    </xf>
    <xf numFmtId="39" fontId="22" fillId="0" borderId="30" xfId="2" applyFont="1" applyBorder="1" applyAlignment="1">
      <alignment horizontal="center"/>
    </xf>
    <xf numFmtId="39" fontId="44" fillId="0" borderId="0" xfId="1" applyFont="1" applyAlignment="1" applyProtection="1">
      <alignment horizontal="center" vertical="center"/>
    </xf>
    <xf numFmtId="39" fontId="44" fillId="0" borderId="0" xfId="1" applyFont="1" applyAlignment="1">
      <alignment vertical="center"/>
    </xf>
    <xf numFmtId="0" fontId="46" fillId="0" borderId="0" xfId="0" applyFont="1" applyAlignment="1"/>
    <xf numFmtId="39" fontId="18" fillId="0" borderId="0" xfId="1" applyFont="1" applyAlignment="1" applyProtection="1">
      <alignment horizontal="center" vertical="center"/>
    </xf>
    <xf numFmtId="39" fontId="18" fillId="0" borderId="0" xfId="1" applyFont="1" applyAlignment="1">
      <alignment vertical="center"/>
    </xf>
    <xf numFmtId="0" fontId="0" fillId="0" borderId="0" xfId="0" applyAlignment="1"/>
  </cellXfs>
  <cellStyles count="15">
    <cellStyle name="一般" xfId="0" builtinId="0"/>
    <cellStyle name="一般 2" xfId="14"/>
    <cellStyle name="一般_(98)期貨暫收" xfId="1"/>
    <cellStyle name="一般_(98)遠匯" xfId="2"/>
    <cellStyle name="一般_96基金預算_v6" xfId="3"/>
    <cellStyle name="一般_Lbs9" xfId="4"/>
    <cellStyle name="一般_LDSA1" xfId="5"/>
    <cellStyle name="一般_LDSA2" xfId="6"/>
    <cellStyle name="一般_LDSA3" xfId="7"/>
    <cellStyle name="一般_LDSA5_1" xfId="8"/>
    <cellStyle name="一般_LDSA6" xfId="9"/>
    <cellStyle name="一般_委託經營平衡表" xfId="10"/>
    <cellStyle name="一般_新制--100年決算報表(全)" xfId="11"/>
    <cellStyle name="一般_新制98年決算報表(全)" xfId="12"/>
    <cellStyle name="千分位" xfId="13"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0</xdr:col>
      <xdr:colOff>1165860</xdr:colOff>
      <xdr:row>3</xdr:row>
      <xdr:rowOff>0</xdr:rowOff>
    </xdr:from>
    <xdr:to>
      <xdr:col>0</xdr:col>
      <xdr:colOff>1242060</xdr:colOff>
      <xdr:row>3</xdr:row>
      <xdr:rowOff>220980</xdr:rowOff>
    </xdr:to>
    <xdr:sp macro="" textlink="">
      <xdr:nvSpPr>
        <xdr:cNvPr id="8890" name="Text Box 1"/>
        <xdr:cNvSpPr txBox="1">
          <a:spLocks noChangeArrowheads="1"/>
        </xdr:cNvSpPr>
      </xdr:nvSpPr>
      <xdr:spPr bwMode="auto">
        <a:xfrm>
          <a:off x="1165860" y="114300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A0067002\&#26700;&#38754;\&#27387;&#24935;\97&#24180;&#24230;&#38928;&#31639;\97&#38928;&#31639;lbs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LA0067002/&#26700;&#38754;/&#27387;&#24935;/97&#24180;&#24230;&#38928;&#31639;/97&#38928;&#31639;lbs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2996;&#35351;&#32147;&#29151;&#37096;&#20998;109.1.10/&#22996;&#35351;&#32147;&#29151;-&#24179;&#34913;&#34920;-ok-109.1.10/&#22996;&#35351;&#32147;&#29151;-&#24179;&#34913;&#34920;-108&#24180;12&#26376;&#27490;(&#27770;&#31639;)-109.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S0-1"/>
      <sheetName val="LBS0"/>
      <sheetName val="LBS4"/>
      <sheetName val="LBS6"/>
      <sheetName val="LBS7"/>
      <sheetName val="LBS8"/>
      <sheetName val="LBS9"/>
      <sheetName val="LBS10"/>
      <sheetName val="lbs11"/>
      <sheetName val="lbs13"/>
      <sheetName val="lbs17"/>
      <sheetName val="lbs15"/>
      <sheetName val="lbs22"/>
      <sheetName val="lbs23"/>
      <sheetName val="lbs24"/>
      <sheetName val="lbs16"/>
      <sheetName val="lbs25"/>
      <sheetName val="lbs12"/>
      <sheetName val="lbs.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S0-1"/>
      <sheetName val="LBS0"/>
      <sheetName val="LBS4"/>
      <sheetName val="LBS6"/>
      <sheetName val="LBS7"/>
      <sheetName val="LBS8"/>
      <sheetName val="LBS9"/>
      <sheetName val="LBS10"/>
      <sheetName val="lbs11"/>
      <sheetName val="lbs13"/>
      <sheetName val="lbs17"/>
      <sheetName val="lbs15"/>
      <sheetName val="lbs22"/>
      <sheetName val="lbs23"/>
      <sheetName val="lbs24"/>
      <sheetName val="lbs16"/>
      <sheetName val="lbs25"/>
      <sheetName val="lbs12"/>
      <sheetName val="lbs.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產-委"/>
      <sheetName val="負債-委"/>
      <sheetName val="國內、外108.12"/>
    </sheetNames>
    <sheetDataSet>
      <sheetData sheetId="0"/>
      <sheetData sheetId="1"/>
      <sheetData sheetId="2">
        <row r="4">
          <cell r="D4">
            <v>73045903095</v>
          </cell>
        </row>
        <row r="5">
          <cell r="D5">
            <v>13683000000</v>
          </cell>
        </row>
        <row r="6">
          <cell r="D6">
            <v>944927050464</v>
          </cell>
        </row>
        <row r="7">
          <cell r="D7">
            <v>143366729546</v>
          </cell>
        </row>
        <row r="8">
          <cell r="D8">
            <v>46713986327</v>
          </cell>
        </row>
        <row r="9">
          <cell r="D9">
            <v>6439945565</v>
          </cell>
        </row>
        <row r="11">
          <cell r="D11">
            <v>120291629816</v>
          </cell>
        </row>
        <row r="12">
          <cell r="D12">
            <v>2654445683</v>
          </cell>
        </row>
        <row r="13">
          <cell r="D13">
            <v>110837885099</v>
          </cell>
        </row>
        <row r="14">
          <cell r="D14">
            <v>3207390352</v>
          </cell>
        </row>
        <row r="15">
          <cell r="D15">
            <v>43939341308</v>
          </cell>
        </row>
        <row r="16">
          <cell r="D16">
            <v>-24005365</v>
          </cell>
        </row>
        <row r="17">
          <cell r="D17">
            <v>804485765</v>
          </cell>
        </row>
        <row r="18">
          <cell r="D18">
            <v>965611</v>
          </cell>
        </row>
        <row r="19">
          <cell r="D19">
            <v>13309212192</v>
          </cell>
        </row>
        <row r="20">
          <cell r="D20">
            <v>4700099</v>
          </cell>
        </row>
        <row r="21">
          <cell r="D21">
            <v>36576539532</v>
          </cell>
        </row>
        <row r="22">
          <cell r="D22">
            <v>160776357563</v>
          </cell>
        </row>
        <row r="23">
          <cell r="D23">
            <v>94002707</v>
          </cell>
        </row>
        <row r="24">
          <cell r="C24">
            <v>-8702406</v>
          </cell>
        </row>
        <row r="25">
          <cell r="D25">
            <v>7541734048</v>
          </cell>
        </row>
        <row r="26">
          <cell r="D26">
            <v>-81636299</v>
          </cell>
        </row>
        <row r="27">
          <cell r="D27">
            <v>0</v>
          </cell>
        </row>
        <row r="28">
          <cell r="D28">
            <v>170314954</v>
          </cell>
        </row>
        <row r="29">
          <cell r="D29">
            <v>846241863</v>
          </cell>
        </row>
        <row r="30">
          <cell r="D30">
            <v>12150801098</v>
          </cell>
        </row>
        <row r="39">
          <cell r="D39">
            <v>690920476</v>
          </cell>
        </row>
        <row r="40">
          <cell r="D40">
            <v>1904438952</v>
          </cell>
        </row>
        <row r="42">
          <cell r="D42">
            <v>12313303</v>
          </cell>
        </row>
        <row r="43">
          <cell r="D43">
            <v>13405731</v>
          </cell>
        </row>
        <row r="44">
          <cell r="D44">
            <v>0</v>
          </cell>
        </row>
        <row r="45">
          <cell r="D45">
            <v>13773016</v>
          </cell>
        </row>
        <row r="46">
          <cell r="D46">
            <v>2094735520</v>
          </cell>
        </row>
        <row r="47">
          <cell r="D47">
            <v>7842986</v>
          </cell>
        </row>
        <row r="49">
          <cell r="D49">
            <v>2054448102</v>
          </cell>
        </row>
        <row r="50">
          <cell r="D50">
            <v>41401518911</v>
          </cell>
        </row>
        <row r="59">
          <cell r="D59">
            <v>644507</v>
          </cell>
        </row>
        <row r="60">
          <cell r="D60">
            <v>1482520821</v>
          </cell>
        </row>
        <row r="61">
          <cell r="D61">
            <v>135204096</v>
          </cell>
        </row>
        <row r="62">
          <cell r="D62">
            <v>0</v>
          </cell>
        </row>
        <row r="66">
          <cell r="D66">
            <v>160866150653</v>
          </cell>
        </row>
        <row r="67">
          <cell r="D67">
            <v>-256373905</v>
          </cell>
        </row>
        <row r="68">
          <cell r="D68">
            <v>0</v>
          </cell>
        </row>
        <row r="69">
          <cell r="D69">
            <v>190938084</v>
          </cell>
        </row>
        <row r="71">
          <cell r="D71">
            <v>1305637717513</v>
          </cell>
        </row>
        <row r="72">
          <cell r="D72">
            <v>24023249363</v>
          </cell>
        </row>
        <row r="73">
          <cell r="D73">
            <v>210469730456</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I34"/>
  <sheetViews>
    <sheetView tabSelected="1" zoomScale="75" zoomScaleNormal="75" workbookViewId="0">
      <selection activeCell="P10" sqref="P10"/>
    </sheetView>
  </sheetViews>
  <sheetFormatPr defaultColWidth="9.75" defaultRowHeight="16.2"/>
  <cols>
    <col min="1" max="1" width="17.75" style="17" customWidth="1"/>
    <col min="2" max="2" width="15.75" style="17" customWidth="1"/>
    <col min="3" max="3" width="6.25" style="17" customWidth="1"/>
    <col min="4" max="4" width="16.75" style="17" customWidth="1"/>
    <col min="5" max="5" width="6.75" style="17" customWidth="1"/>
    <col min="6" max="6" width="16.75" style="17" customWidth="1"/>
    <col min="7" max="7" width="8.6640625" style="17" bestFit="1" customWidth="1"/>
    <col min="8" max="8" width="16.75" style="17" customWidth="1"/>
    <col min="9" max="9" width="5.83203125" style="17" customWidth="1"/>
    <col min="10" max="16384" width="9.75" style="17"/>
  </cols>
  <sheetData>
    <row r="1" spans="1:9" ht="30" customHeight="1">
      <c r="A1" s="396" t="s">
        <v>21</v>
      </c>
      <c r="B1" s="396"/>
      <c r="C1" s="396"/>
      <c r="D1" s="396"/>
      <c r="E1" s="396"/>
      <c r="F1" s="396"/>
      <c r="G1" s="396"/>
      <c r="H1" s="396"/>
      <c r="I1" s="396"/>
    </row>
    <row r="2" spans="1:9" ht="30" customHeight="1">
      <c r="A2" s="397" t="s">
        <v>448</v>
      </c>
      <c r="B2" s="396"/>
      <c r="C2" s="396"/>
      <c r="D2" s="396"/>
      <c r="E2" s="396"/>
      <c r="F2" s="396"/>
      <c r="G2" s="396"/>
      <c r="H2" s="396"/>
      <c r="I2" s="396"/>
    </row>
    <row r="3" spans="1:9" ht="30" customHeight="1">
      <c r="A3" s="398" t="s">
        <v>558</v>
      </c>
      <c r="B3" s="398"/>
      <c r="C3" s="398"/>
      <c r="D3" s="398"/>
      <c r="E3" s="398"/>
      <c r="F3" s="398"/>
      <c r="G3" s="398"/>
      <c r="H3" s="398"/>
      <c r="I3" s="398"/>
    </row>
    <row r="4" spans="1:9" ht="30" customHeight="1" thickBot="1">
      <c r="H4" s="405" t="s">
        <v>12</v>
      </c>
      <c r="I4" s="406"/>
    </row>
    <row r="5" spans="1:9" ht="50.1" customHeight="1">
      <c r="A5" s="399" t="s">
        <v>60</v>
      </c>
      <c r="B5" s="401" t="s">
        <v>191</v>
      </c>
      <c r="C5" s="403"/>
      <c r="D5" s="404" t="s">
        <v>56</v>
      </c>
      <c r="E5" s="403"/>
      <c r="F5" s="404" t="s">
        <v>10</v>
      </c>
      <c r="G5" s="403"/>
      <c r="H5" s="401" t="s">
        <v>61</v>
      </c>
      <c r="I5" s="402"/>
    </row>
    <row r="6" spans="1:9" ht="50.1" customHeight="1">
      <c r="A6" s="400"/>
      <c r="B6" s="116" t="s">
        <v>62</v>
      </c>
      <c r="C6" s="117" t="s">
        <v>0</v>
      </c>
      <c r="D6" s="116" t="s">
        <v>55</v>
      </c>
      <c r="E6" s="117" t="s">
        <v>0</v>
      </c>
      <c r="F6" s="116" t="s">
        <v>57</v>
      </c>
      <c r="G6" s="116" t="s">
        <v>58</v>
      </c>
      <c r="H6" s="117" t="s">
        <v>59</v>
      </c>
      <c r="I6" s="290" t="s">
        <v>0</v>
      </c>
    </row>
    <row r="7" spans="1:9" s="18" customFormat="1" ht="50.1" customHeight="1">
      <c r="A7" s="112" t="s">
        <v>63</v>
      </c>
      <c r="B7" s="100">
        <f>SUM(B8:B14)</f>
        <v>92372694000</v>
      </c>
      <c r="C7" s="118">
        <v>100</v>
      </c>
      <c r="D7" s="100">
        <f>SUM(D8:D15)</f>
        <v>303988890489</v>
      </c>
      <c r="E7" s="118">
        <v>100</v>
      </c>
      <c r="F7" s="101">
        <f>D7-B7</f>
        <v>211616196489</v>
      </c>
      <c r="G7" s="118">
        <f>ROUND(IF(F7=0,0,+F7/B7*100),2)</f>
        <v>229.09</v>
      </c>
      <c r="H7" s="100">
        <v>114200776721</v>
      </c>
      <c r="I7" s="207">
        <v>100</v>
      </c>
    </row>
    <row r="8" spans="1:9" s="18" customFormat="1" ht="47.4" customHeight="1">
      <c r="A8" s="113" t="s">
        <v>526</v>
      </c>
      <c r="B8" s="101">
        <v>90246820000</v>
      </c>
      <c r="C8" s="119">
        <f>ROUND(IF(B8=0,0,+B8/$B$7*100),2)</f>
        <v>97.7</v>
      </c>
      <c r="D8" s="101">
        <v>297524327239</v>
      </c>
      <c r="E8" s="119">
        <f>ROUND(IF(D8=0,0,+D8/$D$7*100),2)</f>
        <v>97.87</v>
      </c>
      <c r="F8" s="101">
        <f>D8-B8</f>
        <v>207277507239</v>
      </c>
      <c r="G8" s="119">
        <f>ROUND(IF(F8=0,0,+F8/B8*100),2)</f>
        <v>229.68</v>
      </c>
      <c r="H8" s="101">
        <v>86612836361</v>
      </c>
      <c r="I8" s="208">
        <f t="shared" ref="I8:I17" si="0">ROUND(IF(H8=0,0,+H8/$H$7*100),2)</f>
        <v>75.84</v>
      </c>
    </row>
    <row r="9" spans="1:9" s="18" customFormat="1" ht="47.4" customHeight="1">
      <c r="A9" s="113" t="s">
        <v>527</v>
      </c>
      <c r="B9" s="101"/>
      <c r="C9" s="119"/>
      <c r="D9" s="101"/>
      <c r="E9" s="119"/>
      <c r="F9" s="101"/>
      <c r="G9" s="119"/>
      <c r="H9" s="101">
        <v>22169960280</v>
      </c>
      <c r="I9" s="208">
        <f t="shared" si="0"/>
        <v>19.41</v>
      </c>
    </row>
    <row r="10" spans="1:9" s="18" customFormat="1" ht="47.4" customHeight="1">
      <c r="A10" s="113" t="s">
        <v>181</v>
      </c>
      <c r="B10" s="101"/>
      <c r="C10" s="119"/>
      <c r="D10" s="101">
        <v>62885050</v>
      </c>
      <c r="E10" s="119">
        <f>ROUND(IF(D10=0,0,+D10/$D$7*100),2)</f>
        <v>0.02</v>
      </c>
      <c r="F10" s="101">
        <f t="shared" ref="F10:F15" si="1">D10-B10</f>
        <v>62885050</v>
      </c>
      <c r="G10" s="119"/>
      <c r="H10" s="101">
        <v>68468608</v>
      </c>
      <c r="I10" s="208">
        <f t="shared" si="0"/>
        <v>0.06</v>
      </c>
    </row>
    <row r="11" spans="1:9" s="18" customFormat="1" ht="47.4" customHeight="1">
      <c r="A11" s="113" t="s">
        <v>528</v>
      </c>
      <c r="B11" s="101">
        <v>1403836000</v>
      </c>
      <c r="C11" s="119">
        <f>ROUND(IF(B11=0,0,+B11/$B$7*100),2)</f>
        <v>1.52</v>
      </c>
      <c r="D11" s="101">
        <v>5518724813</v>
      </c>
      <c r="E11" s="119">
        <f t="shared" ref="E11:E18" si="2">ROUND(IF(D11=0,0,+D11/$D$7*100),2)</f>
        <v>1.82</v>
      </c>
      <c r="F11" s="101">
        <f t="shared" si="1"/>
        <v>4114888813</v>
      </c>
      <c r="G11" s="119">
        <f>ROUND(IF(F11=0,0,+F11/B11*100),2)</f>
        <v>293.12</v>
      </c>
      <c r="H11" s="101">
        <v>4505868702</v>
      </c>
      <c r="I11" s="208">
        <f t="shared" si="0"/>
        <v>3.95</v>
      </c>
    </row>
    <row r="12" spans="1:9" s="18" customFormat="1" ht="47.4" customHeight="1">
      <c r="A12" s="113" t="s">
        <v>529</v>
      </c>
      <c r="B12" s="101"/>
      <c r="C12" s="119"/>
      <c r="D12" s="101">
        <v>11138</v>
      </c>
      <c r="E12" s="119">
        <f t="shared" si="2"/>
        <v>0</v>
      </c>
      <c r="F12" s="101">
        <f t="shared" si="1"/>
        <v>11138</v>
      </c>
      <c r="G12" s="119"/>
      <c r="H12" s="101">
        <v>10931</v>
      </c>
      <c r="I12" s="208">
        <f t="shared" si="0"/>
        <v>0</v>
      </c>
    </row>
    <row r="13" spans="1:9" s="18" customFormat="1" ht="47.4" customHeight="1">
      <c r="A13" s="113" t="s">
        <v>530</v>
      </c>
      <c r="B13" s="101"/>
      <c r="C13" s="119"/>
      <c r="D13" s="101">
        <v>38844923</v>
      </c>
      <c r="E13" s="119">
        <f t="shared" si="2"/>
        <v>0.01</v>
      </c>
      <c r="F13" s="101">
        <f t="shared" si="1"/>
        <v>38844923</v>
      </c>
      <c r="G13" s="120"/>
      <c r="H13" s="101">
        <v>36332809</v>
      </c>
      <c r="I13" s="208">
        <f t="shared" si="0"/>
        <v>0.03</v>
      </c>
    </row>
    <row r="14" spans="1:9" s="18" customFormat="1" ht="47.4" customHeight="1">
      <c r="A14" s="113" t="s">
        <v>14</v>
      </c>
      <c r="B14" s="101">
        <v>722038000</v>
      </c>
      <c r="C14" s="119">
        <f>ROUND(IF(B14=0,0,+B14/$B$7*100),2)</f>
        <v>0.78</v>
      </c>
      <c r="D14" s="101">
        <v>842812372</v>
      </c>
      <c r="E14" s="119">
        <f>ROUND(IF(D14=0,0,+D14/$D$7*100),2)</f>
        <v>0.28000000000000003</v>
      </c>
      <c r="F14" s="101">
        <f t="shared" si="1"/>
        <v>120774372</v>
      </c>
      <c r="G14" s="119">
        <f>ROUND(IF(F14=0,0,+F14/B14*100),2)</f>
        <v>16.73</v>
      </c>
      <c r="H14" s="101">
        <v>806060844</v>
      </c>
      <c r="I14" s="208">
        <f t="shared" si="0"/>
        <v>0.71</v>
      </c>
    </row>
    <row r="15" spans="1:9" s="18" customFormat="1" ht="47.4" customHeight="1">
      <c r="A15" s="113" t="s">
        <v>531</v>
      </c>
      <c r="B15" s="101"/>
      <c r="C15" s="119"/>
      <c r="D15" s="101">
        <v>1284954</v>
      </c>
      <c r="E15" s="119">
        <f t="shared" si="2"/>
        <v>0</v>
      </c>
      <c r="F15" s="101">
        <f t="shared" si="1"/>
        <v>1284954</v>
      </c>
      <c r="G15" s="119"/>
      <c r="H15" s="101">
        <v>1238186</v>
      </c>
      <c r="I15" s="208">
        <f t="shared" si="0"/>
        <v>0</v>
      </c>
    </row>
    <row r="16" spans="1:9" s="18" customFormat="1" ht="47.4" customHeight="1">
      <c r="A16" s="113" t="s">
        <v>64</v>
      </c>
      <c r="B16" s="101">
        <f>SUM(B17:B20)</f>
        <v>105945000</v>
      </c>
      <c r="C16" s="119">
        <f>ROUND(IF(B16=0,0,+B16/$B$7*100),2)</f>
        <v>0.11</v>
      </c>
      <c r="D16" s="101">
        <f>SUM(D17:D20)</f>
        <v>36196260231</v>
      </c>
      <c r="E16" s="119">
        <f t="shared" si="2"/>
        <v>11.91</v>
      </c>
      <c r="F16" s="101">
        <f t="shared" ref="F16:F18" si="3">D16-B16</f>
        <v>36090315231</v>
      </c>
      <c r="G16" s="119">
        <f>ROUND(IF(F16=0,0,+F16/B16*100),2)</f>
        <v>34065.14</v>
      </c>
      <c r="H16" s="101">
        <v>155861969700</v>
      </c>
      <c r="I16" s="208">
        <f t="shared" si="0"/>
        <v>136.47999999999999</v>
      </c>
    </row>
    <row r="17" spans="1:9" s="18" customFormat="1" ht="47.4" customHeight="1">
      <c r="A17" s="113" t="s">
        <v>532</v>
      </c>
      <c r="B17" s="101">
        <v>52386000</v>
      </c>
      <c r="C17" s="119">
        <f>ROUND(IF(B17=0,0,+B17/$B$7*100),2)</f>
        <v>0.06</v>
      </c>
      <c r="D17" s="101">
        <v>43293729</v>
      </c>
      <c r="E17" s="119">
        <f t="shared" si="2"/>
        <v>0.01</v>
      </c>
      <c r="F17" s="101">
        <f t="shared" si="3"/>
        <v>-9092271</v>
      </c>
      <c r="G17" s="119">
        <f>ROUND(IF(F17=0,0,+F17/B17*100),2)</f>
        <v>-17.36</v>
      </c>
      <c r="H17" s="101">
        <v>155777801903</v>
      </c>
      <c r="I17" s="208">
        <f t="shared" si="0"/>
        <v>136.41</v>
      </c>
    </row>
    <row r="18" spans="1:9" s="18" customFormat="1" ht="47.4" customHeight="1">
      <c r="A18" s="113" t="s">
        <v>489</v>
      </c>
      <c r="B18" s="101"/>
      <c r="C18" s="119"/>
      <c r="D18" s="101">
        <v>36094328504</v>
      </c>
      <c r="E18" s="119">
        <f t="shared" si="2"/>
        <v>11.87</v>
      </c>
      <c r="F18" s="101">
        <f t="shared" si="3"/>
        <v>36094328504</v>
      </c>
      <c r="G18" s="119"/>
      <c r="H18" s="101"/>
      <c r="I18" s="208"/>
    </row>
    <row r="19" spans="1:9" s="18" customFormat="1" ht="47.4" customHeight="1">
      <c r="A19" s="113" t="s">
        <v>277</v>
      </c>
      <c r="B19" s="101"/>
      <c r="C19" s="119"/>
      <c r="D19" s="101"/>
      <c r="E19" s="119"/>
      <c r="F19" s="101"/>
      <c r="G19" s="119"/>
      <c r="H19" s="101"/>
      <c r="I19" s="208"/>
    </row>
    <row r="20" spans="1:9" s="18" customFormat="1" ht="47.4" customHeight="1">
      <c r="A20" s="113" t="s">
        <v>276</v>
      </c>
      <c r="B20" s="101">
        <v>53559000</v>
      </c>
      <c r="C20" s="119">
        <f>ROUND(IF(B20=0,0,+B20/$B$7*100),2)</f>
        <v>0.06</v>
      </c>
      <c r="D20" s="101">
        <v>58637998</v>
      </c>
      <c r="E20" s="119">
        <f>ROUND(IF(D20=0,0,+D20/$D$7*100),2)</f>
        <v>0.02</v>
      </c>
      <c r="F20" s="101">
        <f t="shared" ref="F20" si="4">D20-B20</f>
        <v>5078998</v>
      </c>
      <c r="G20" s="119">
        <f>ROUND(IF(F20=0,0,+F20/B20*100),2)</f>
        <v>9.48</v>
      </c>
      <c r="H20" s="101">
        <v>84167797</v>
      </c>
      <c r="I20" s="208">
        <f>ROUND(IF(H20=0,0,+H20/$H$7*100),2)</f>
        <v>7.0000000000000007E-2</v>
      </c>
    </row>
    <row r="21" spans="1:9" s="18" customFormat="1" ht="47.4" customHeight="1">
      <c r="A21" s="113"/>
      <c r="B21" s="101"/>
      <c r="C21" s="119"/>
      <c r="D21" s="101"/>
      <c r="E21" s="119"/>
      <c r="F21" s="101"/>
      <c r="G21" s="119"/>
      <c r="H21" s="101"/>
      <c r="I21" s="208"/>
    </row>
    <row r="22" spans="1:9" s="18" customFormat="1" ht="50.1" customHeight="1" thickBot="1">
      <c r="A22" s="114" t="s">
        <v>373</v>
      </c>
      <c r="B22" s="102">
        <f>B7-B16</f>
        <v>92266749000</v>
      </c>
      <c r="C22" s="121">
        <f>ROUND(IF(B22=0,0,+B22/$B$7*100),2)</f>
        <v>99.89</v>
      </c>
      <c r="D22" s="102">
        <f>D7-D16</f>
        <v>267792630258</v>
      </c>
      <c r="E22" s="121">
        <f>ROUND(IF(D22=0,0,+D22/$D$7*100),2)</f>
        <v>88.09</v>
      </c>
      <c r="F22" s="102">
        <f>F7-F16</f>
        <v>175525881258</v>
      </c>
      <c r="G22" s="121">
        <f>ROUND(IF(F22=0,0,+F22/B22*100),2)</f>
        <v>190.24</v>
      </c>
      <c r="H22" s="102">
        <f>H7-H16</f>
        <v>-41661192979</v>
      </c>
      <c r="I22" s="209">
        <f>ROUND(IF(H22=0,0,+H22/$H$7*100),2)</f>
        <v>-36.479999999999997</v>
      </c>
    </row>
    <row r="23" spans="1:9" ht="25.8" customHeight="1">
      <c r="A23" s="366" t="s">
        <v>278</v>
      </c>
      <c r="B23" s="18"/>
      <c r="C23" s="367"/>
      <c r="D23" s="18"/>
      <c r="E23" s="18"/>
      <c r="F23" s="18"/>
      <c r="G23" s="18"/>
      <c r="H23" s="18"/>
      <c r="I23" s="18"/>
    </row>
    <row r="24" spans="1:9" ht="18.600000000000001" customHeight="1">
      <c r="A24" s="366" t="s">
        <v>279</v>
      </c>
      <c r="B24" s="18"/>
      <c r="C24" s="367"/>
      <c r="D24" s="18"/>
      <c r="E24" s="18"/>
      <c r="F24" s="18"/>
      <c r="G24" s="18"/>
      <c r="H24" s="18"/>
      <c r="I24" s="18"/>
    </row>
    <row r="25" spans="1:9" ht="30" customHeight="1">
      <c r="A25" s="115"/>
    </row>
    <row r="26" spans="1:9" ht="30" customHeight="1">
      <c r="A26" s="115"/>
    </row>
    <row r="27" spans="1:9" ht="30" customHeight="1">
      <c r="A27" s="115"/>
    </row>
    <row r="29" spans="1:9">
      <c r="F29" s="291"/>
    </row>
    <row r="34" spans="1:1" ht="19.8">
      <c r="A34" s="115"/>
    </row>
  </sheetData>
  <mergeCells count="9">
    <mergeCell ref="A1:I1"/>
    <mergeCell ref="A2:I2"/>
    <mergeCell ref="A3:I3"/>
    <mergeCell ref="A5:A6"/>
    <mergeCell ref="H5:I5"/>
    <mergeCell ref="B5:C5"/>
    <mergeCell ref="D5:E5"/>
    <mergeCell ref="F5:G5"/>
    <mergeCell ref="H4:I4"/>
  </mergeCells>
  <phoneticPr fontId="2" type="noConversion"/>
  <printOptions horizontalCentered="1"/>
  <pageMargins left="0.47244094488188981" right="0.47244094488188981" top="0.78740157480314965" bottom="0.78740157480314965" header="0.11811023622047245" footer="0.39370078740157483"/>
  <pageSetup paperSize="9" scale="65" fitToHeight="0" orientation="portrait" r:id="rId1"/>
  <headerFooter alignWithMargins="0">
    <oddFooter>&amp;C&amp;"標楷體,標準"&amp;16 9</oddFooter>
  </headerFooter>
  <ignoredErrors>
    <ignoredError sqref="G22 C22 C16 G7 E2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37"/>
  <sheetViews>
    <sheetView zoomScale="75" zoomScaleNormal="75" workbookViewId="0">
      <selection activeCell="B11" sqref="B11"/>
    </sheetView>
  </sheetViews>
  <sheetFormatPr defaultColWidth="8.9140625" defaultRowHeight="16.2"/>
  <cols>
    <col min="1" max="1" width="43.1640625" style="30" customWidth="1"/>
    <col min="2" max="2" width="18" style="30" customWidth="1"/>
    <col min="3" max="3" width="13" style="123" customWidth="1"/>
    <col min="4" max="4" width="13.9140625" style="30" bestFit="1" customWidth="1"/>
    <col min="5" max="5" width="9.25" style="30" customWidth="1"/>
    <col min="6" max="6" width="16.6640625" style="30" customWidth="1"/>
    <col min="7" max="16384" width="8.9140625" style="30"/>
  </cols>
  <sheetData>
    <row r="1" spans="1:7" ht="28.2">
      <c r="A1" s="487" t="s">
        <v>15</v>
      </c>
      <c r="B1" s="487"/>
      <c r="C1" s="487"/>
      <c r="D1" s="487"/>
      <c r="E1" s="487"/>
      <c r="F1" s="487"/>
    </row>
    <row r="2" spans="1:7" ht="28.2">
      <c r="A2" s="488" t="s">
        <v>459</v>
      </c>
      <c r="B2" s="487"/>
      <c r="C2" s="487"/>
      <c r="D2" s="487"/>
      <c r="E2" s="487"/>
      <c r="F2" s="487"/>
    </row>
    <row r="3" spans="1:7" ht="24.6">
      <c r="A3" s="489" t="s">
        <v>562</v>
      </c>
      <c r="B3" s="489"/>
      <c r="C3" s="489"/>
      <c r="D3" s="489"/>
      <c r="E3" s="489"/>
      <c r="F3" s="489"/>
    </row>
    <row r="4" spans="1:7" ht="20.399999999999999" thickBot="1">
      <c r="A4" s="52"/>
      <c r="F4" s="32" t="s">
        <v>178</v>
      </c>
    </row>
    <row r="5" spans="1:7" ht="30.75" customHeight="1">
      <c r="A5" s="490" t="s">
        <v>115</v>
      </c>
      <c r="B5" s="492" t="s">
        <v>192</v>
      </c>
      <c r="C5" s="446" t="s">
        <v>117</v>
      </c>
      <c r="D5" s="494" t="s">
        <v>118</v>
      </c>
      <c r="E5" s="495"/>
      <c r="F5" s="514" t="s">
        <v>116</v>
      </c>
    </row>
    <row r="6" spans="1:7" ht="62.25" customHeight="1">
      <c r="A6" s="491"/>
      <c r="B6" s="493"/>
      <c r="C6" s="445"/>
      <c r="D6" s="62" t="s">
        <v>119</v>
      </c>
      <c r="E6" s="62" t="s">
        <v>128</v>
      </c>
      <c r="F6" s="515"/>
    </row>
    <row r="7" spans="1:7" ht="30" customHeight="1">
      <c r="A7" s="210" t="s">
        <v>377</v>
      </c>
      <c r="B7" s="33">
        <v>1403836000</v>
      </c>
      <c r="C7" s="100">
        <f>C8+C11</f>
        <v>5518724813</v>
      </c>
      <c r="D7" s="71">
        <f>C7-B7</f>
        <v>4114888813</v>
      </c>
      <c r="E7" s="163">
        <f>D7/B7*100</f>
        <v>293.11748758401978</v>
      </c>
      <c r="F7" s="511" t="s">
        <v>273</v>
      </c>
    </row>
    <row r="8" spans="1:7" ht="30" customHeight="1">
      <c r="A8" s="212" t="s">
        <v>321</v>
      </c>
      <c r="B8" s="34"/>
      <c r="C8" s="101">
        <f>SUM(C9:C10)</f>
        <v>579107320</v>
      </c>
      <c r="D8" s="73"/>
      <c r="E8" s="169"/>
      <c r="F8" s="516"/>
    </row>
    <row r="9" spans="1:7" ht="30" customHeight="1">
      <c r="A9" s="211" t="s">
        <v>318</v>
      </c>
      <c r="B9" s="34"/>
      <c r="C9" s="101">
        <v>131465474</v>
      </c>
      <c r="D9" s="73"/>
      <c r="E9" s="74"/>
      <c r="F9" s="512"/>
    </row>
    <row r="10" spans="1:7" ht="30" customHeight="1">
      <c r="A10" s="211" t="s">
        <v>319</v>
      </c>
      <c r="B10" s="34"/>
      <c r="C10" s="101">
        <v>447641846</v>
      </c>
      <c r="D10" s="73"/>
      <c r="E10" s="74"/>
      <c r="F10" s="512"/>
    </row>
    <row r="11" spans="1:7" ht="30" customHeight="1">
      <c r="A11" s="212" t="s">
        <v>322</v>
      </c>
      <c r="B11" s="34"/>
      <c r="C11" s="101">
        <f>SUM(C12:C13)</f>
        <v>4939617493</v>
      </c>
      <c r="D11" s="73"/>
      <c r="E11" s="74"/>
      <c r="F11" s="512"/>
    </row>
    <row r="12" spans="1:7" ht="30" customHeight="1">
      <c r="A12" s="211" t="s">
        <v>320</v>
      </c>
      <c r="B12" s="34"/>
      <c r="C12" s="101">
        <v>3660273742</v>
      </c>
      <c r="D12" s="73"/>
      <c r="E12" s="74"/>
      <c r="F12" s="512"/>
    </row>
    <row r="13" spans="1:7" ht="30" customHeight="1">
      <c r="A13" s="211" t="s">
        <v>323</v>
      </c>
      <c r="B13" s="34"/>
      <c r="C13" s="101">
        <v>1279343751</v>
      </c>
      <c r="D13" s="73"/>
      <c r="E13" s="74"/>
      <c r="F13" s="512"/>
    </row>
    <row r="14" spans="1:7" ht="30" customHeight="1">
      <c r="A14" s="211"/>
      <c r="B14" s="34"/>
      <c r="C14" s="101"/>
      <c r="D14" s="73"/>
      <c r="E14" s="74"/>
      <c r="F14" s="512"/>
    </row>
    <row r="15" spans="1:7" ht="30" customHeight="1">
      <c r="A15" s="211"/>
      <c r="B15" s="34"/>
      <c r="C15" s="101"/>
      <c r="D15" s="73"/>
      <c r="E15" s="74"/>
      <c r="F15" s="512"/>
    </row>
    <row r="16" spans="1:7" ht="30" customHeight="1">
      <c r="A16" s="211"/>
      <c r="B16" s="34"/>
      <c r="C16" s="101"/>
      <c r="D16" s="73"/>
      <c r="E16" s="74"/>
      <c r="F16" s="512"/>
      <c r="G16" s="44"/>
    </row>
    <row r="17" spans="1:6" ht="30" customHeight="1">
      <c r="A17" s="211"/>
      <c r="B17" s="34"/>
      <c r="C17" s="101"/>
      <c r="D17" s="73"/>
      <c r="E17" s="74"/>
      <c r="F17" s="512"/>
    </row>
    <row r="18" spans="1:6" ht="30" customHeight="1">
      <c r="A18" s="211"/>
      <c r="B18" s="34"/>
      <c r="C18" s="101"/>
      <c r="D18" s="73"/>
      <c r="E18" s="74"/>
      <c r="F18" s="512"/>
    </row>
    <row r="19" spans="1:6" ht="30" customHeight="1">
      <c r="A19" s="211"/>
      <c r="B19" s="34"/>
      <c r="C19" s="101"/>
      <c r="D19" s="73"/>
      <c r="E19" s="74"/>
      <c r="F19" s="512"/>
    </row>
    <row r="20" spans="1:6" ht="30" customHeight="1">
      <c r="A20" s="211"/>
      <c r="B20" s="34"/>
      <c r="C20" s="101"/>
      <c r="D20" s="73"/>
      <c r="E20" s="74"/>
      <c r="F20" s="512"/>
    </row>
    <row r="21" spans="1:6" ht="30" customHeight="1">
      <c r="A21" s="211"/>
      <c r="B21" s="34"/>
      <c r="C21" s="101"/>
      <c r="D21" s="73"/>
      <c r="E21" s="74"/>
      <c r="F21" s="512"/>
    </row>
    <row r="22" spans="1:6" ht="30" customHeight="1">
      <c r="A22" s="212"/>
      <c r="B22" s="34"/>
      <c r="C22" s="101"/>
      <c r="D22" s="73"/>
      <c r="E22" s="74"/>
      <c r="F22" s="512"/>
    </row>
    <row r="23" spans="1:6" ht="30" customHeight="1">
      <c r="A23" s="212"/>
      <c r="B23" s="34"/>
      <c r="C23" s="101"/>
      <c r="D23" s="73"/>
      <c r="E23" s="74"/>
      <c r="F23" s="512"/>
    </row>
    <row r="24" spans="1:6" ht="30" customHeight="1">
      <c r="A24" s="212"/>
      <c r="B24" s="34"/>
      <c r="C24" s="101"/>
      <c r="D24" s="73"/>
      <c r="E24" s="74"/>
      <c r="F24" s="236"/>
    </row>
    <row r="25" spans="1:6" ht="30" customHeight="1">
      <c r="A25" s="212"/>
      <c r="B25" s="34"/>
      <c r="C25" s="101"/>
      <c r="D25" s="73"/>
      <c r="E25" s="74"/>
      <c r="F25" s="236"/>
    </row>
    <row r="26" spans="1:6" ht="30" customHeight="1">
      <c r="A26" s="212"/>
      <c r="B26" s="34"/>
      <c r="C26" s="101"/>
      <c r="D26" s="73"/>
      <c r="E26" s="74"/>
      <c r="F26" s="236"/>
    </row>
    <row r="27" spans="1:6" ht="30" customHeight="1">
      <c r="A27" s="212"/>
      <c r="B27" s="34"/>
      <c r="C27" s="101"/>
      <c r="D27" s="73"/>
      <c r="E27" s="74"/>
      <c r="F27" s="236"/>
    </row>
    <row r="28" spans="1:6" ht="30" customHeight="1">
      <c r="A28" s="212"/>
      <c r="B28" s="34"/>
      <c r="C28" s="101"/>
      <c r="D28" s="73"/>
      <c r="E28" s="74"/>
      <c r="F28" s="236"/>
    </row>
    <row r="29" spans="1:6" ht="30" customHeight="1">
      <c r="A29" s="212"/>
      <c r="B29" s="34"/>
      <c r="C29" s="101"/>
      <c r="D29" s="73"/>
      <c r="E29" s="74"/>
      <c r="F29" s="236"/>
    </row>
    <row r="30" spans="1:6" ht="30" customHeight="1">
      <c r="A30" s="212"/>
      <c r="B30" s="34"/>
      <c r="C30" s="101"/>
      <c r="D30" s="73"/>
      <c r="E30" s="74"/>
      <c r="F30" s="363"/>
    </row>
    <row r="31" spans="1:6" ht="21" customHeight="1">
      <c r="A31" s="212"/>
      <c r="B31" s="34"/>
      <c r="C31" s="101"/>
      <c r="D31" s="73"/>
      <c r="E31" s="74"/>
      <c r="F31" s="363"/>
    </row>
    <row r="32" spans="1:6" ht="21" customHeight="1">
      <c r="A32" s="212"/>
      <c r="B32" s="34"/>
      <c r="C32" s="101"/>
      <c r="D32" s="73"/>
      <c r="E32" s="74"/>
      <c r="F32" s="236"/>
    </row>
    <row r="33" spans="1:6" ht="21" customHeight="1">
      <c r="A33" s="212"/>
      <c r="B33" s="34"/>
      <c r="C33" s="101"/>
      <c r="D33" s="73"/>
      <c r="E33" s="74"/>
      <c r="F33" s="364"/>
    </row>
    <row r="34" spans="1:6" ht="21" customHeight="1">
      <c r="A34" s="212"/>
      <c r="B34" s="34"/>
      <c r="C34" s="101"/>
      <c r="D34" s="73"/>
      <c r="E34" s="74"/>
      <c r="F34" s="236"/>
    </row>
    <row r="35" spans="1:6" ht="30" customHeight="1" thickBot="1">
      <c r="A35" s="237" t="s">
        <v>126</v>
      </c>
      <c r="B35" s="35">
        <f>B7</f>
        <v>1403836000</v>
      </c>
      <c r="C35" s="102">
        <f>C7</f>
        <v>5518724813</v>
      </c>
      <c r="D35" s="215">
        <f>D7</f>
        <v>4114888813</v>
      </c>
      <c r="E35" s="216">
        <f>E7</f>
        <v>293.11748758401978</v>
      </c>
      <c r="F35" s="238"/>
    </row>
    <row r="36" spans="1:6" ht="23.25" customHeight="1"/>
    <row r="37" spans="1:6">
      <c r="A37" s="53"/>
    </row>
  </sheetData>
  <mergeCells count="9">
    <mergeCell ref="F7:F23"/>
    <mergeCell ref="A1:F1"/>
    <mergeCell ref="A2:F2"/>
    <mergeCell ref="A3:F3"/>
    <mergeCell ref="A5:A6"/>
    <mergeCell ref="F5:F6"/>
    <mergeCell ref="B5:B6"/>
    <mergeCell ref="D5:E5"/>
    <mergeCell ref="C5:C6"/>
  </mergeCells>
  <phoneticPr fontId="9" type="noConversion"/>
  <printOptions horizontalCentered="1"/>
  <pageMargins left="0.39370078740157483" right="0.39370078740157483" top="0.78740157480314965" bottom="0.78740157480314965" header="0.11811023622047245" footer="0.39370078740157483"/>
  <pageSetup paperSize="9" scale="65" orientation="portrait" r:id="rId1"/>
  <headerFooter alignWithMargins="0">
    <oddFooter>&amp;C&amp;"標楷體,標準"&amp;14 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75" zoomScaleNormal="75" workbookViewId="0">
      <selection activeCell="I17" sqref="I17"/>
    </sheetView>
  </sheetViews>
  <sheetFormatPr defaultColWidth="8.9140625" defaultRowHeight="16.2"/>
  <cols>
    <col min="1" max="1" width="37.4140625" style="30" customWidth="1"/>
    <col min="2" max="2" width="13" style="30" customWidth="1"/>
    <col min="3" max="3" width="13" style="123" customWidth="1"/>
    <col min="4" max="4" width="12.25" style="30" bestFit="1" customWidth="1"/>
    <col min="5" max="5" width="9.25" style="30" customWidth="1"/>
    <col min="6" max="6" width="16.6640625" style="30" customWidth="1"/>
    <col min="7" max="16384" width="8.9140625" style="30"/>
  </cols>
  <sheetData>
    <row r="1" spans="1:7" ht="28.2">
      <c r="A1" s="487" t="s">
        <v>15</v>
      </c>
      <c r="B1" s="487"/>
      <c r="C1" s="487"/>
      <c r="D1" s="487"/>
      <c r="E1" s="487"/>
      <c r="F1" s="487"/>
    </row>
    <row r="2" spans="1:7" ht="28.2">
      <c r="A2" s="488" t="s">
        <v>460</v>
      </c>
      <c r="B2" s="487"/>
      <c r="C2" s="487"/>
      <c r="D2" s="487"/>
      <c r="E2" s="487"/>
      <c r="F2" s="487"/>
    </row>
    <row r="3" spans="1:7" ht="24.6">
      <c r="A3" s="489" t="s">
        <v>562</v>
      </c>
      <c r="B3" s="489"/>
      <c r="C3" s="489"/>
      <c r="D3" s="489"/>
      <c r="E3" s="489"/>
      <c r="F3" s="489"/>
    </row>
    <row r="4" spans="1:7" ht="20.399999999999999" thickBot="1">
      <c r="A4" s="52"/>
      <c r="F4" s="32" t="s">
        <v>178</v>
      </c>
    </row>
    <row r="5" spans="1:7" ht="30.75" customHeight="1">
      <c r="A5" s="490" t="s">
        <v>25</v>
      </c>
      <c r="B5" s="492" t="s">
        <v>192</v>
      </c>
      <c r="C5" s="446" t="s">
        <v>117</v>
      </c>
      <c r="D5" s="494" t="s">
        <v>118</v>
      </c>
      <c r="E5" s="495"/>
      <c r="F5" s="514" t="s">
        <v>110</v>
      </c>
    </row>
    <row r="6" spans="1:7" ht="62.25" customHeight="1">
      <c r="A6" s="491"/>
      <c r="B6" s="493"/>
      <c r="C6" s="445"/>
      <c r="D6" s="62" t="s">
        <v>119</v>
      </c>
      <c r="E6" s="62" t="s">
        <v>128</v>
      </c>
      <c r="F6" s="515"/>
    </row>
    <row r="7" spans="1:7" ht="30" customHeight="1">
      <c r="A7" s="210" t="s">
        <v>398</v>
      </c>
      <c r="B7" s="33"/>
      <c r="C7" s="100">
        <f>SUM(C8:C9)</f>
        <v>11138</v>
      </c>
      <c r="D7" s="71">
        <f>C7-B7</f>
        <v>11138</v>
      </c>
      <c r="E7" s="163"/>
      <c r="F7" s="511" t="s">
        <v>673</v>
      </c>
    </row>
    <row r="8" spans="1:7" ht="30" customHeight="1">
      <c r="A8" s="393" t="s">
        <v>735</v>
      </c>
      <c r="B8" s="34"/>
      <c r="C8" s="101">
        <v>10803</v>
      </c>
      <c r="D8" s="73"/>
      <c r="E8" s="74"/>
      <c r="F8" s="512"/>
    </row>
    <row r="9" spans="1:7" ht="30" customHeight="1">
      <c r="A9" s="393" t="s">
        <v>736</v>
      </c>
      <c r="B9" s="34"/>
      <c r="C9" s="101">
        <v>335</v>
      </c>
      <c r="D9" s="73"/>
      <c r="E9" s="74"/>
      <c r="F9" s="512"/>
    </row>
    <row r="10" spans="1:7" ht="30" customHeight="1">
      <c r="A10" s="211"/>
      <c r="B10" s="34"/>
      <c r="C10" s="101"/>
      <c r="D10" s="73"/>
      <c r="E10" s="74"/>
      <c r="F10" s="512"/>
    </row>
    <row r="11" spans="1:7" ht="30" customHeight="1">
      <c r="A11" s="211"/>
      <c r="B11" s="34"/>
      <c r="C11" s="101"/>
      <c r="D11" s="73"/>
      <c r="E11" s="74"/>
      <c r="F11" s="512"/>
    </row>
    <row r="12" spans="1:7" ht="30" customHeight="1">
      <c r="A12" s="211"/>
      <c r="B12" s="34"/>
      <c r="C12" s="101"/>
      <c r="D12" s="73"/>
      <c r="E12" s="74"/>
      <c r="F12" s="512"/>
    </row>
    <row r="13" spans="1:7" ht="30" customHeight="1">
      <c r="A13" s="211"/>
      <c r="B13" s="34"/>
      <c r="C13" s="101"/>
      <c r="D13" s="73"/>
      <c r="E13" s="74"/>
      <c r="F13" s="356"/>
    </row>
    <row r="14" spans="1:7" ht="30" customHeight="1">
      <c r="A14" s="211"/>
      <c r="B14" s="34"/>
      <c r="C14" s="101"/>
      <c r="D14" s="73"/>
      <c r="E14" s="74"/>
      <c r="F14" s="356"/>
      <c r="G14" s="44"/>
    </row>
    <row r="15" spans="1:7" ht="30" customHeight="1">
      <c r="A15" s="211"/>
      <c r="B15" s="34"/>
      <c r="C15" s="101"/>
      <c r="D15" s="73"/>
      <c r="E15" s="74"/>
      <c r="F15" s="356"/>
    </row>
    <row r="16" spans="1:7" ht="30" customHeight="1">
      <c r="A16" s="211"/>
      <c r="B16" s="34"/>
      <c r="C16" s="101"/>
      <c r="D16" s="73"/>
      <c r="E16" s="74"/>
      <c r="F16" s="356"/>
    </row>
    <row r="17" spans="1:6" ht="30" customHeight="1">
      <c r="A17" s="211"/>
      <c r="B17" s="34"/>
      <c r="C17" s="101"/>
      <c r="D17" s="73"/>
      <c r="E17" s="74"/>
      <c r="F17" s="356"/>
    </row>
    <row r="18" spans="1:6" ht="30" customHeight="1">
      <c r="A18" s="211"/>
      <c r="B18" s="34"/>
      <c r="C18" s="101"/>
      <c r="D18" s="73"/>
      <c r="E18" s="74"/>
      <c r="F18" s="356"/>
    </row>
    <row r="19" spans="1:6" ht="30" customHeight="1">
      <c r="A19" s="211"/>
      <c r="B19" s="34"/>
      <c r="C19" s="101"/>
      <c r="D19" s="73"/>
      <c r="E19" s="74"/>
      <c r="F19" s="356"/>
    </row>
    <row r="20" spans="1:6" ht="30" customHeight="1">
      <c r="A20" s="212"/>
      <c r="B20" s="34"/>
      <c r="C20" s="101"/>
      <c r="D20" s="73"/>
      <c r="E20" s="74"/>
      <c r="F20" s="356"/>
    </row>
    <row r="21" spans="1:6" ht="30" customHeight="1">
      <c r="A21" s="212"/>
      <c r="B21" s="34"/>
      <c r="C21" s="101"/>
      <c r="D21" s="73"/>
      <c r="E21" s="74"/>
      <c r="F21" s="356"/>
    </row>
    <row r="22" spans="1:6" ht="30" customHeight="1">
      <c r="A22" s="212"/>
      <c r="B22" s="34"/>
      <c r="C22" s="101"/>
      <c r="D22" s="73"/>
      <c r="E22" s="74"/>
      <c r="F22" s="236"/>
    </row>
    <row r="23" spans="1:6" ht="30" customHeight="1">
      <c r="A23" s="212"/>
      <c r="B23" s="34"/>
      <c r="C23" s="101"/>
      <c r="D23" s="73"/>
      <c r="E23" s="74"/>
      <c r="F23" s="236"/>
    </row>
    <row r="24" spans="1:6" ht="30" customHeight="1">
      <c r="A24" s="212"/>
      <c r="B24" s="34"/>
      <c r="C24" s="101"/>
      <c r="D24" s="73"/>
      <c r="E24" s="74"/>
      <c r="F24" s="236"/>
    </row>
    <row r="25" spans="1:6" ht="30" customHeight="1">
      <c r="A25" s="212"/>
      <c r="B25" s="34"/>
      <c r="C25" s="101"/>
      <c r="D25" s="73"/>
      <c r="E25" s="74"/>
      <c r="F25" s="236"/>
    </row>
    <row r="26" spans="1:6" ht="30" customHeight="1">
      <c r="A26" s="212"/>
      <c r="B26" s="34"/>
      <c r="C26" s="101"/>
      <c r="D26" s="73"/>
      <c r="E26" s="74"/>
      <c r="F26" s="236"/>
    </row>
    <row r="27" spans="1:6" ht="30" customHeight="1">
      <c r="A27" s="212"/>
      <c r="B27" s="34"/>
      <c r="C27" s="101"/>
      <c r="D27" s="73"/>
      <c r="E27" s="74"/>
      <c r="F27" s="236"/>
    </row>
    <row r="28" spans="1:6" ht="30" customHeight="1">
      <c r="A28" s="212"/>
      <c r="B28" s="34"/>
      <c r="C28" s="101"/>
      <c r="D28" s="73"/>
      <c r="E28" s="74"/>
      <c r="F28" s="236"/>
    </row>
    <row r="29" spans="1:6" ht="30" customHeight="1">
      <c r="A29" s="212"/>
      <c r="B29" s="34"/>
      <c r="C29" s="101"/>
      <c r="D29" s="73"/>
      <c r="E29" s="74"/>
      <c r="F29" s="236"/>
    </row>
    <row r="30" spans="1:6" ht="30" customHeight="1" thickBot="1">
      <c r="A30" s="237" t="s">
        <v>41</v>
      </c>
      <c r="B30" s="35"/>
      <c r="C30" s="102">
        <f>C7</f>
        <v>11138</v>
      </c>
      <c r="D30" s="215">
        <f>D7</f>
        <v>11138</v>
      </c>
      <c r="E30" s="216"/>
      <c r="F30" s="238"/>
    </row>
    <row r="31" spans="1:6" ht="23.25" customHeight="1"/>
    <row r="32" spans="1:6">
      <c r="A32" s="53"/>
    </row>
  </sheetData>
  <mergeCells count="9">
    <mergeCell ref="F7:F12"/>
    <mergeCell ref="A1:F1"/>
    <mergeCell ref="A2:F2"/>
    <mergeCell ref="A3:F3"/>
    <mergeCell ref="A5:A6"/>
    <mergeCell ref="B5:B6"/>
    <mergeCell ref="C5:C6"/>
    <mergeCell ref="D5:E5"/>
    <mergeCell ref="F5:F6"/>
  </mergeCells>
  <phoneticPr fontId="9" type="noConversion"/>
  <printOptions horizontalCentered="1"/>
  <pageMargins left="0.39370078740157483" right="0.39370078740157483" top="0.78740157480314965" bottom="0.78740157480314965" header="0.11811023622047245" footer="0.39370078740157483"/>
  <pageSetup paperSize="9" scale="73" orientation="portrait" r:id="rId1"/>
  <headerFooter alignWithMargins="0">
    <oddFooter>&amp;C&amp;"標楷體,標準"&amp;14 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zoomScale="75" zoomScaleNormal="75" workbookViewId="0">
      <selection activeCell="M10" sqref="M10"/>
    </sheetView>
  </sheetViews>
  <sheetFormatPr defaultColWidth="8.9140625" defaultRowHeight="16.2"/>
  <cols>
    <col min="1" max="1" width="37.4140625" style="30" customWidth="1"/>
    <col min="2" max="3" width="13" style="30" customWidth="1"/>
    <col min="4" max="4" width="12.25" style="30" customWidth="1"/>
    <col min="5" max="5" width="9.25" style="30" customWidth="1"/>
    <col min="6" max="6" width="16.6640625" style="30" customWidth="1"/>
    <col min="7" max="16384" width="8.9140625" style="30"/>
  </cols>
  <sheetData>
    <row r="1" spans="1:7" ht="28.2">
      <c r="A1" s="487" t="s">
        <v>15</v>
      </c>
      <c r="B1" s="487"/>
      <c r="C1" s="487"/>
      <c r="D1" s="487"/>
      <c r="E1" s="487"/>
      <c r="F1" s="487"/>
    </row>
    <row r="2" spans="1:7" ht="28.2">
      <c r="A2" s="488" t="s">
        <v>461</v>
      </c>
      <c r="B2" s="487"/>
      <c r="C2" s="487"/>
      <c r="D2" s="487"/>
      <c r="E2" s="487"/>
      <c r="F2" s="487"/>
    </row>
    <row r="3" spans="1:7" ht="24.6">
      <c r="A3" s="489" t="s">
        <v>562</v>
      </c>
      <c r="B3" s="489"/>
      <c r="C3" s="489"/>
      <c r="D3" s="489"/>
      <c r="E3" s="489"/>
      <c r="F3" s="489"/>
    </row>
    <row r="4" spans="1:7" ht="20.399999999999999" thickBot="1">
      <c r="A4" s="52"/>
      <c r="F4" s="32" t="s">
        <v>179</v>
      </c>
    </row>
    <row r="5" spans="1:7" ht="30.75" customHeight="1">
      <c r="A5" s="490" t="s">
        <v>25</v>
      </c>
      <c r="B5" s="492" t="s">
        <v>192</v>
      </c>
      <c r="C5" s="492" t="s">
        <v>117</v>
      </c>
      <c r="D5" s="494" t="s">
        <v>125</v>
      </c>
      <c r="E5" s="495"/>
      <c r="F5" s="514" t="s">
        <v>110</v>
      </c>
    </row>
    <row r="6" spans="1:7" ht="54.75" customHeight="1">
      <c r="A6" s="491"/>
      <c r="B6" s="493"/>
      <c r="C6" s="493"/>
      <c r="D6" s="62" t="s">
        <v>119</v>
      </c>
      <c r="E6" s="62" t="s">
        <v>120</v>
      </c>
      <c r="F6" s="515"/>
    </row>
    <row r="7" spans="1:7" ht="30" customHeight="1">
      <c r="A7" s="210" t="s">
        <v>376</v>
      </c>
      <c r="B7" s="33"/>
      <c r="C7" s="33">
        <f>SUM(C8:C9)</f>
        <v>38844923</v>
      </c>
      <c r="D7" s="71">
        <f>C7-B7</f>
        <v>38844923</v>
      </c>
      <c r="E7" s="72"/>
      <c r="F7" s="511" t="s">
        <v>674</v>
      </c>
    </row>
    <row r="8" spans="1:7" ht="30" customHeight="1">
      <c r="A8" s="393" t="s">
        <v>737</v>
      </c>
      <c r="B8" s="34"/>
      <c r="C8" s="34">
        <v>3614446</v>
      </c>
      <c r="D8" s="73"/>
      <c r="E8" s="74"/>
      <c r="F8" s="512"/>
    </row>
    <row r="9" spans="1:7" ht="30" customHeight="1">
      <c r="A9" s="393" t="s">
        <v>738</v>
      </c>
      <c r="B9" s="34"/>
      <c r="C9" s="34">
        <v>35230477</v>
      </c>
      <c r="D9" s="73"/>
      <c r="E9" s="74"/>
      <c r="F9" s="512"/>
    </row>
    <row r="10" spans="1:7" ht="30" customHeight="1">
      <c r="A10" s="212"/>
      <c r="B10" s="34"/>
      <c r="C10" s="34"/>
      <c r="D10" s="73"/>
      <c r="E10" s="74"/>
      <c r="F10" s="512"/>
    </row>
    <row r="11" spans="1:7" ht="30" customHeight="1">
      <c r="A11" s="212"/>
      <c r="B11" s="34"/>
      <c r="C11" s="34"/>
      <c r="D11" s="73"/>
      <c r="E11" s="74"/>
      <c r="F11" s="512"/>
    </row>
    <row r="12" spans="1:7" ht="30" customHeight="1">
      <c r="A12" s="212"/>
      <c r="B12" s="34"/>
      <c r="C12" s="34"/>
      <c r="D12" s="73"/>
      <c r="E12" s="74"/>
      <c r="F12" s="512"/>
    </row>
    <row r="13" spans="1:7" ht="30" customHeight="1">
      <c r="A13" s="212"/>
      <c r="B13" s="34"/>
      <c r="C13" s="34"/>
      <c r="D13" s="73"/>
      <c r="E13" s="74"/>
      <c r="F13" s="512"/>
      <c r="G13" s="44"/>
    </row>
    <row r="14" spans="1:7" ht="30" customHeight="1">
      <c r="A14" s="212"/>
      <c r="B14" s="34"/>
      <c r="C14" s="34"/>
      <c r="D14" s="73"/>
      <c r="E14" s="74"/>
      <c r="F14" s="239"/>
    </row>
    <row r="15" spans="1:7" ht="30" customHeight="1">
      <c r="A15" s="212"/>
      <c r="B15" s="34"/>
      <c r="C15" s="34"/>
      <c r="D15" s="73"/>
      <c r="E15" s="74"/>
      <c r="F15" s="239"/>
    </row>
    <row r="16" spans="1:7" ht="30" customHeight="1">
      <c r="A16" s="212"/>
      <c r="B16" s="34"/>
      <c r="C16" s="34"/>
      <c r="D16" s="73"/>
      <c r="E16" s="74"/>
      <c r="F16" s="239"/>
    </row>
    <row r="17" spans="1:6" ht="30" customHeight="1">
      <c r="A17" s="212"/>
      <c r="B17" s="34"/>
      <c r="C17" s="34"/>
      <c r="D17" s="73"/>
      <c r="E17" s="74"/>
      <c r="F17" s="239"/>
    </row>
    <row r="18" spans="1:6" ht="30" customHeight="1">
      <c r="A18" s="212"/>
      <c r="B18" s="34"/>
      <c r="C18" s="34"/>
      <c r="D18" s="73"/>
      <c r="E18" s="74"/>
      <c r="F18" s="239"/>
    </row>
    <row r="19" spans="1:6" ht="30" customHeight="1">
      <c r="A19" s="212"/>
      <c r="B19" s="34"/>
      <c r="C19" s="34"/>
      <c r="D19" s="73"/>
      <c r="E19" s="74"/>
      <c r="F19" s="239"/>
    </row>
    <row r="20" spans="1:6" ht="30" customHeight="1">
      <c r="A20" s="212"/>
      <c r="B20" s="34"/>
      <c r="C20" s="34"/>
      <c r="D20" s="73"/>
      <c r="E20" s="74"/>
      <c r="F20" s="239"/>
    </row>
    <row r="21" spans="1:6" ht="30" customHeight="1">
      <c r="A21" s="212"/>
      <c r="B21" s="34"/>
      <c r="C21" s="34"/>
      <c r="D21" s="73"/>
      <c r="E21" s="74"/>
      <c r="F21" s="239"/>
    </row>
    <row r="22" spans="1:6" ht="30" customHeight="1">
      <c r="A22" s="212"/>
      <c r="B22" s="34"/>
      <c r="C22" s="34"/>
      <c r="D22" s="73"/>
      <c r="E22" s="74"/>
      <c r="F22" s="239"/>
    </row>
    <row r="23" spans="1:6" ht="30" customHeight="1">
      <c r="A23" s="212"/>
      <c r="B23" s="34"/>
      <c r="C23" s="34"/>
      <c r="D23" s="73"/>
      <c r="E23" s="74"/>
      <c r="F23" s="239"/>
    </row>
    <row r="24" spans="1:6" ht="30" customHeight="1">
      <c r="A24" s="212"/>
      <c r="B24" s="34"/>
      <c r="C24" s="34"/>
      <c r="D24" s="73"/>
      <c r="E24" s="74"/>
      <c r="F24" s="239"/>
    </row>
    <row r="25" spans="1:6" ht="30" customHeight="1">
      <c r="A25" s="212"/>
      <c r="B25" s="34"/>
      <c r="C25" s="34"/>
      <c r="D25" s="73"/>
      <c r="E25" s="74"/>
      <c r="F25" s="239"/>
    </row>
    <row r="26" spans="1:6" ht="30" customHeight="1">
      <c r="A26" s="212"/>
      <c r="B26" s="34"/>
      <c r="C26" s="34"/>
      <c r="D26" s="73"/>
      <c r="E26" s="74"/>
      <c r="F26" s="239"/>
    </row>
    <row r="27" spans="1:6" ht="30" customHeight="1">
      <c r="A27" s="212"/>
      <c r="B27" s="34"/>
      <c r="C27" s="34"/>
      <c r="D27" s="73"/>
      <c r="E27" s="74"/>
      <c r="F27" s="239"/>
    </row>
    <row r="28" spans="1:6" ht="30" customHeight="1">
      <c r="A28" s="212"/>
      <c r="B28" s="34"/>
      <c r="C28" s="34"/>
      <c r="D28" s="73"/>
      <c r="E28" s="74"/>
      <c r="F28" s="239"/>
    </row>
    <row r="29" spans="1:6" ht="30" customHeight="1">
      <c r="A29" s="212"/>
      <c r="B29" s="34"/>
      <c r="C29" s="34"/>
      <c r="D29" s="73"/>
      <c r="E29" s="74"/>
      <c r="F29" s="239"/>
    </row>
    <row r="30" spans="1:6" ht="30" customHeight="1">
      <c r="A30" s="212"/>
      <c r="B30" s="34"/>
      <c r="C30" s="34"/>
      <c r="D30" s="73"/>
      <c r="E30" s="74"/>
      <c r="F30" s="239"/>
    </row>
    <row r="31" spans="1:6" ht="30" customHeight="1">
      <c r="A31" s="212"/>
      <c r="B31" s="34"/>
      <c r="C31" s="34"/>
      <c r="D31" s="73"/>
      <c r="E31" s="74"/>
      <c r="F31" s="239"/>
    </row>
    <row r="32" spans="1:6" ht="30" customHeight="1">
      <c r="A32" s="212"/>
      <c r="B32" s="34"/>
      <c r="C32" s="34"/>
      <c r="D32" s="73"/>
      <c r="E32" s="74"/>
      <c r="F32" s="239"/>
    </row>
    <row r="33" spans="1:6" ht="30" customHeight="1">
      <c r="A33" s="212"/>
      <c r="B33" s="34"/>
      <c r="C33" s="34"/>
      <c r="D33" s="73"/>
      <c r="E33" s="74"/>
      <c r="F33" s="239"/>
    </row>
    <row r="34" spans="1:6" ht="30" customHeight="1" thickBot="1">
      <c r="A34" s="237" t="s">
        <v>41</v>
      </c>
      <c r="B34" s="35"/>
      <c r="C34" s="35">
        <f>C7</f>
        <v>38844923</v>
      </c>
      <c r="D34" s="35">
        <f>D7</f>
        <v>38844923</v>
      </c>
      <c r="E34" s="220"/>
      <c r="F34" s="240"/>
    </row>
    <row r="35" spans="1:6" ht="23.25" customHeight="1"/>
    <row r="36" spans="1:6">
      <c r="A36" s="53"/>
    </row>
  </sheetData>
  <mergeCells count="9">
    <mergeCell ref="A1:F1"/>
    <mergeCell ref="A2:F2"/>
    <mergeCell ref="A3:F3"/>
    <mergeCell ref="F5:F6"/>
    <mergeCell ref="F7:F13"/>
    <mergeCell ref="A5:A6"/>
    <mergeCell ref="B5:B6"/>
    <mergeCell ref="C5:C6"/>
    <mergeCell ref="D5:E5"/>
  </mergeCells>
  <phoneticPr fontId="9" type="noConversion"/>
  <pageMargins left="0.59055118110236227" right="0.39370078740157483" top="0.98425196850393704" bottom="0.98425196850393704" header="0.51181102362204722" footer="0.39370078740157483"/>
  <pageSetup paperSize="9" scale="65" orientation="portrait" r:id="rId1"/>
  <headerFooter alignWithMargins="0">
    <oddFooter>&amp;C&amp;"標楷體,標準"&amp;14 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36"/>
  <sheetViews>
    <sheetView zoomScale="75" zoomScaleNormal="75" workbookViewId="0">
      <selection activeCell="C7" sqref="C7"/>
    </sheetView>
  </sheetViews>
  <sheetFormatPr defaultColWidth="8.9140625" defaultRowHeight="16.2"/>
  <cols>
    <col min="1" max="1" width="37.4140625" style="30" customWidth="1"/>
    <col min="2" max="3" width="13" style="30" customWidth="1"/>
    <col min="4" max="4" width="12.25" style="30" customWidth="1"/>
    <col min="5" max="5" width="9.25" style="30" customWidth="1"/>
    <col min="6" max="6" width="16.6640625" style="30" customWidth="1"/>
    <col min="7" max="16384" width="8.9140625" style="30"/>
  </cols>
  <sheetData>
    <row r="1" spans="1:7" ht="28.2">
      <c r="A1" s="487" t="s">
        <v>15</v>
      </c>
      <c r="B1" s="487"/>
      <c r="C1" s="487"/>
      <c r="D1" s="487"/>
      <c r="E1" s="487"/>
      <c r="F1" s="487"/>
    </row>
    <row r="2" spans="1:7" ht="28.2">
      <c r="A2" s="488" t="s">
        <v>549</v>
      </c>
      <c r="B2" s="487"/>
      <c r="C2" s="487"/>
      <c r="D2" s="487"/>
      <c r="E2" s="487"/>
      <c r="F2" s="487"/>
    </row>
    <row r="3" spans="1:7" ht="24.6">
      <c r="A3" s="489" t="s">
        <v>562</v>
      </c>
      <c r="B3" s="489"/>
      <c r="C3" s="489"/>
      <c r="D3" s="489"/>
      <c r="E3" s="489"/>
      <c r="F3" s="489"/>
    </row>
    <row r="4" spans="1:7" ht="20.399999999999999" thickBot="1">
      <c r="A4" s="52"/>
      <c r="F4" s="32" t="s">
        <v>178</v>
      </c>
    </row>
    <row r="5" spans="1:7" ht="30.75" customHeight="1">
      <c r="A5" s="490" t="s">
        <v>25</v>
      </c>
      <c r="B5" s="492" t="s">
        <v>192</v>
      </c>
      <c r="C5" s="492" t="s">
        <v>117</v>
      </c>
      <c r="D5" s="494" t="s">
        <v>125</v>
      </c>
      <c r="E5" s="495"/>
      <c r="F5" s="514" t="s">
        <v>110</v>
      </c>
    </row>
    <row r="6" spans="1:7" ht="54.75" customHeight="1">
      <c r="A6" s="491"/>
      <c r="B6" s="493"/>
      <c r="C6" s="493"/>
      <c r="D6" s="62" t="s">
        <v>119</v>
      </c>
      <c r="E6" s="62" t="s">
        <v>120</v>
      </c>
      <c r="F6" s="515"/>
    </row>
    <row r="7" spans="1:7" ht="30" customHeight="1">
      <c r="A7" s="210" t="s">
        <v>127</v>
      </c>
      <c r="B7" s="33">
        <v>722038000</v>
      </c>
      <c r="C7" s="33">
        <v>842812372</v>
      </c>
      <c r="D7" s="71">
        <f>C7-B7</f>
        <v>120774372</v>
      </c>
      <c r="E7" s="72">
        <f>D7/B7*100</f>
        <v>16.726871992886803</v>
      </c>
      <c r="F7" s="511" t="s">
        <v>557</v>
      </c>
    </row>
    <row r="8" spans="1:7" ht="30" customHeight="1">
      <c r="A8" s="212"/>
      <c r="B8" s="34"/>
      <c r="C8" s="34"/>
      <c r="D8" s="73"/>
      <c r="E8" s="74"/>
      <c r="F8" s="517"/>
    </row>
    <row r="9" spans="1:7" ht="30" customHeight="1">
      <c r="A9" s="212"/>
      <c r="B9" s="34"/>
      <c r="C9" s="34"/>
      <c r="D9" s="73"/>
      <c r="E9" s="74"/>
      <c r="F9" s="517"/>
    </row>
    <row r="10" spans="1:7" ht="30" customHeight="1">
      <c r="A10" s="212"/>
      <c r="B10" s="34"/>
      <c r="C10" s="34"/>
      <c r="D10" s="73"/>
      <c r="E10" s="74"/>
      <c r="F10" s="517"/>
    </row>
    <row r="11" spans="1:7" ht="30" customHeight="1">
      <c r="A11" s="212"/>
      <c r="B11" s="34"/>
      <c r="C11" s="34"/>
      <c r="D11" s="73"/>
      <c r="E11" s="74"/>
      <c r="F11" s="517"/>
    </row>
    <row r="12" spans="1:7" ht="30" customHeight="1">
      <c r="A12" s="212"/>
      <c r="B12" s="34"/>
      <c r="C12" s="34"/>
      <c r="D12" s="73"/>
      <c r="E12" s="74"/>
      <c r="F12" s="517"/>
    </row>
    <row r="13" spans="1:7" ht="30" customHeight="1">
      <c r="A13" s="212"/>
      <c r="B13" s="34"/>
      <c r="C13" s="34"/>
      <c r="D13" s="73"/>
      <c r="E13" s="74"/>
      <c r="F13" s="517"/>
      <c r="G13" s="44"/>
    </row>
    <row r="14" spans="1:7" ht="30" customHeight="1">
      <c r="A14" s="212"/>
      <c r="B14" s="34"/>
      <c r="C14" s="34"/>
      <c r="D14" s="73"/>
      <c r="E14" s="74"/>
      <c r="F14" s="517"/>
    </row>
    <row r="15" spans="1:7" ht="30" customHeight="1">
      <c r="A15" s="212"/>
      <c r="B15" s="34"/>
      <c r="C15" s="34"/>
      <c r="D15" s="73"/>
      <c r="E15" s="74"/>
      <c r="F15" s="517"/>
    </row>
    <row r="16" spans="1:7" ht="30" customHeight="1">
      <c r="A16" s="212"/>
      <c r="B16" s="34"/>
      <c r="C16" s="34"/>
      <c r="D16" s="73"/>
      <c r="E16" s="74"/>
      <c r="F16" s="517"/>
    </row>
    <row r="17" spans="1:6" ht="30" customHeight="1">
      <c r="A17" s="212"/>
      <c r="B17" s="34"/>
      <c r="C17" s="34"/>
      <c r="D17" s="73"/>
      <c r="E17" s="74"/>
      <c r="F17" s="517"/>
    </row>
    <row r="18" spans="1:6" ht="30" customHeight="1">
      <c r="A18" s="212"/>
      <c r="B18" s="34"/>
      <c r="C18" s="34"/>
      <c r="D18" s="73"/>
      <c r="E18" s="74"/>
      <c r="F18" s="517"/>
    </row>
    <row r="19" spans="1:6" ht="30" customHeight="1">
      <c r="A19" s="212"/>
      <c r="B19" s="34"/>
      <c r="C19" s="34"/>
      <c r="D19" s="73"/>
      <c r="E19" s="74"/>
      <c r="F19" s="517"/>
    </row>
    <row r="20" spans="1:6" ht="30" customHeight="1">
      <c r="A20" s="212"/>
      <c r="B20" s="34"/>
      <c r="C20" s="34"/>
      <c r="D20" s="73"/>
      <c r="E20" s="74"/>
      <c r="F20" s="517"/>
    </row>
    <row r="21" spans="1:6" ht="30" customHeight="1">
      <c r="A21" s="212"/>
      <c r="B21" s="34"/>
      <c r="C21" s="34"/>
      <c r="D21" s="73"/>
      <c r="E21" s="74"/>
      <c r="F21" s="517"/>
    </row>
    <row r="22" spans="1:6" ht="30" customHeight="1">
      <c r="A22" s="212"/>
      <c r="B22" s="34"/>
      <c r="C22" s="34"/>
      <c r="D22" s="73"/>
      <c r="E22" s="74"/>
      <c r="F22" s="517"/>
    </row>
    <row r="23" spans="1:6" ht="30" customHeight="1">
      <c r="A23" s="212"/>
      <c r="B23" s="34"/>
      <c r="C23" s="34"/>
      <c r="D23" s="73"/>
      <c r="E23" s="74"/>
      <c r="F23" s="517"/>
    </row>
    <row r="24" spans="1:6" ht="30" customHeight="1">
      <c r="A24" s="212"/>
      <c r="B24" s="34"/>
      <c r="C24" s="34"/>
      <c r="D24" s="73"/>
      <c r="E24" s="74"/>
      <c r="F24" s="517"/>
    </row>
    <row r="25" spans="1:6" ht="30" customHeight="1">
      <c r="A25" s="212"/>
      <c r="B25" s="34"/>
      <c r="C25" s="34"/>
      <c r="D25" s="73"/>
      <c r="E25" s="74"/>
      <c r="F25" s="517"/>
    </row>
    <row r="26" spans="1:6" ht="30" customHeight="1">
      <c r="A26" s="212"/>
      <c r="B26" s="34"/>
      <c r="C26" s="34"/>
      <c r="D26" s="73"/>
      <c r="E26" s="74"/>
      <c r="F26" s="517"/>
    </row>
    <row r="27" spans="1:6" ht="30" customHeight="1">
      <c r="A27" s="212"/>
      <c r="B27" s="34"/>
      <c r="C27" s="34"/>
      <c r="D27" s="73"/>
      <c r="E27" s="74"/>
      <c r="F27" s="517"/>
    </row>
    <row r="28" spans="1:6" ht="30" customHeight="1">
      <c r="A28" s="212"/>
      <c r="B28" s="34"/>
      <c r="C28" s="34"/>
      <c r="D28" s="73"/>
      <c r="E28" s="74"/>
      <c r="F28" s="517"/>
    </row>
    <row r="29" spans="1:6" ht="30" customHeight="1">
      <c r="A29" s="212"/>
      <c r="B29" s="34"/>
      <c r="C29" s="34"/>
      <c r="D29" s="73"/>
      <c r="E29" s="74"/>
      <c r="F29" s="517"/>
    </row>
    <row r="30" spans="1:6" ht="30" customHeight="1">
      <c r="A30" s="212"/>
      <c r="B30" s="34"/>
      <c r="C30" s="34"/>
      <c r="D30" s="73"/>
      <c r="E30" s="74"/>
      <c r="F30" s="517"/>
    </row>
    <row r="31" spans="1:6" ht="30" customHeight="1">
      <c r="A31" s="212"/>
      <c r="B31" s="34"/>
      <c r="C31" s="34"/>
      <c r="D31" s="73"/>
      <c r="E31" s="74"/>
      <c r="F31" s="517"/>
    </row>
    <row r="32" spans="1:6" ht="30" customHeight="1">
      <c r="A32" s="212"/>
      <c r="B32" s="34"/>
      <c r="C32" s="34"/>
      <c r="D32" s="73"/>
      <c r="E32" s="74"/>
      <c r="F32" s="517"/>
    </row>
    <row r="33" spans="1:6" ht="30" customHeight="1">
      <c r="A33" s="212"/>
      <c r="B33" s="34"/>
      <c r="C33" s="34"/>
      <c r="D33" s="73"/>
      <c r="E33" s="74"/>
      <c r="F33" s="517"/>
    </row>
    <row r="34" spans="1:6" ht="30" customHeight="1" thickBot="1">
      <c r="A34" s="237" t="s">
        <v>41</v>
      </c>
      <c r="B34" s="35">
        <f>B7</f>
        <v>722038000</v>
      </c>
      <c r="C34" s="35">
        <f>C7</f>
        <v>842812372</v>
      </c>
      <c r="D34" s="35">
        <f>D7</f>
        <v>120774372</v>
      </c>
      <c r="E34" s="241">
        <f>E7</f>
        <v>16.726871992886803</v>
      </c>
      <c r="F34" s="518"/>
    </row>
    <row r="35" spans="1:6" ht="23.25" customHeight="1"/>
    <row r="36" spans="1:6">
      <c r="A36" s="53"/>
    </row>
  </sheetData>
  <mergeCells count="9">
    <mergeCell ref="F7:F34"/>
    <mergeCell ref="A1:F1"/>
    <mergeCell ref="A2:F2"/>
    <mergeCell ref="A3:F3"/>
    <mergeCell ref="A5:A6"/>
    <mergeCell ref="F5:F6"/>
    <mergeCell ref="B5:B6"/>
    <mergeCell ref="D5:E5"/>
    <mergeCell ref="C5:C6"/>
  </mergeCells>
  <phoneticPr fontId="9" type="noConversion"/>
  <pageMargins left="0.59055118110236227" right="0.39370078740157483" top="0.78740157480314965" bottom="0.78740157480314965" header="0.11811023622047245" footer="0.39370078740157483"/>
  <pageSetup paperSize="9" scale="66" orientation="portrait" r:id="rId1"/>
  <headerFooter alignWithMargins="0">
    <oddFooter>&amp;C&amp;"標楷體,標準"&amp;14 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zoomScale="75" zoomScaleNormal="75" workbookViewId="0">
      <selection activeCell="F16" sqref="F16"/>
    </sheetView>
  </sheetViews>
  <sheetFormatPr defaultColWidth="8.9140625" defaultRowHeight="16.2"/>
  <cols>
    <col min="1" max="1" width="37.4140625" style="30" customWidth="1"/>
    <col min="2" max="3" width="13" style="30" customWidth="1"/>
    <col min="4" max="4" width="12.25" style="30" customWidth="1"/>
    <col min="5" max="5" width="9.25" style="30" customWidth="1"/>
    <col min="6" max="6" width="16.6640625" style="30" customWidth="1"/>
    <col min="7" max="16384" width="8.9140625" style="30"/>
  </cols>
  <sheetData>
    <row r="1" spans="1:7" ht="28.2">
      <c r="A1" s="487" t="s">
        <v>223</v>
      </c>
      <c r="B1" s="487"/>
      <c r="C1" s="487"/>
      <c r="D1" s="487"/>
      <c r="E1" s="487"/>
      <c r="F1" s="487"/>
    </row>
    <row r="2" spans="1:7" ht="28.2">
      <c r="A2" s="488" t="s">
        <v>550</v>
      </c>
      <c r="B2" s="488"/>
      <c r="C2" s="488"/>
      <c r="D2" s="488"/>
      <c r="E2" s="488"/>
      <c r="F2" s="488"/>
    </row>
    <row r="3" spans="1:7" ht="24.6">
      <c r="A3" s="489" t="s">
        <v>562</v>
      </c>
      <c r="B3" s="489"/>
      <c r="C3" s="489"/>
      <c r="D3" s="489"/>
      <c r="E3" s="489"/>
      <c r="F3" s="489"/>
    </row>
    <row r="4" spans="1:7" ht="20.399999999999999" thickBot="1">
      <c r="A4" s="52"/>
      <c r="F4" s="32" t="s">
        <v>224</v>
      </c>
    </row>
    <row r="5" spans="1:7" ht="30.75" customHeight="1">
      <c r="A5" s="490" t="s">
        <v>225</v>
      </c>
      <c r="B5" s="492" t="s">
        <v>226</v>
      </c>
      <c r="C5" s="492" t="s">
        <v>227</v>
      </c>
      <c r="D5" s="494" t="s">
        <v>228</v>
      </c>
      <c r="E5" s="495"/>
      <c r="F5" s="514" t="s">
        <v>229</v>
      </c>
    </row>
    <row r="6" spans="1:7" ht="54.75" customHeight="1">
      <c r="A6" s="491"/>
      <c r="B6" s="493"/>
      <c r="C6" s="493"/>
      <c r="D6" s="62" t="s">
        <v>230</v>
      </c>
      <c r="E6" s="62" t="s">
        <v>231</v>
      </c>
      <c r="F6" s="515"/>
    </row>
    <row r="7" spans="1:7" ht="30" customHeight="1">
      <c r="A7" s="210" t="s">
        <v>399</v>
      </c>
      <c r="B7" s="33"/>
      <c r="C7" s="33">
        <f>SUM(C8:C9)</f>
        <v>1284954</v>
      </c>
      <c r="D7" s="71">
        <f>C7-B7</f>
        <v>1284954</v>
      </c>
      <c r="E7" s="72"/>
      <c r="F7" s="511" t="s">
        <v>233</v>
      </c>
    </row>
    <row r="8" spans="1:7" ht="30" customHeight="1">
      <c r="A8" s="393" t="s">
        <v>739</v>
      </c>
      <c r="B8" s="34"/>
      <c r="C8" s="34">
        <v>1284954</v>
      </c>
      <c r="D8" s="73"/>
      <c r="E8" s="74"/>
      <c r="F8" s="512"/>
    </row>
    <row r="9" spans="1:7" ht="30" customHeight="1">
      <c r="A9" s="211"/>
      <c r="B9" s="34"/>
      <c r="C9" s="34"/>
      <c r="D9" s="73"/>
      <c r="E9" s="74"/>
      <c r="F9" s="512"/>
    </row>
    <row r="10" spans="1:7" ht="30" customHeight="1">
      <c r="A10" s="212"/>
      <c r="B10" s="34"/>
      <c r="C10" s="34"/>
      <c r="D10" s="73"/>
      <c r="E10" s="74"/>
      <c r="F10" s="512"/>
    </row>
    <row r="11" spans="1:7" ht="30" customHeight="1">
      <c r="A11" s="212"/>
      <c r="B11" s="34"/>
      <c r="C11" s="34"/>
      <c r="D11" s="73"/>
      <c r="E11" s="74"/>
      <c r="F11" s="239"/>
    </row>
    <row r="12" spans="1:7" ht="30" customHeight="1">
      <c r="A12" s="212"/>
      <c r="B12" s="34"/>
      <c r="C12" s="34"/>
      <c r="D12" s="73"/>
      <c r="E12" s="74"/>
      <c r="F12" s="239"/>
    </row>
    <row r="13" spans="1:7" ht="30" customHeight="1">
      <c r="A13" s="212"/>
      <c r="B13" s="34"/>
      <c r="C13" s="34"/>
      <c r="D13" s="73"/>
      <c r="E13" s="74"/>
      <c r="F13" s="239"/>
      <c r="G13" s="44"/>
    </row>
    <row r="14" spans="1:7" ht="30" customHeight="1">
      <c r="A14" s="212"/>
      <c r="B14" s="34"/>
      <c r="C14" s="34"/>
      <c r="D14" s="73"/>
      <c r="E14" s="74"/>
      <c r="F14" s="239"/>
    </row>
    <row r="15" spans="1:7" ht="30" customHeight="1">
      <c r="A15" s="212"/>
      <c r="B15" s="34"/>
      <c r="C15" s="34"/>
      <c r="D15" s="73"/>
      <c r="E15" s="74"/>
      <c r="F15" s="239"/>
    </row>
    <row r="16" spans="1:7" ht="30" customHeight="1">
      <c r="A16" s="212"/>
      <c r="B16" s="34"/>
      <c r="C16" s="34"/>
      <c r="D16" s="73"/>
      <c r="E16" s="74"/>
      <c r="F16" s="239"/>
    </row>
    <row r="17" spans="1:6" ht="30" customHeight="1">
      <c r="A17" s="212"/>
      <c r="B17" s="34"/>
      <c r="C17" s="34"/>
      <c r="D17" s="73"/>
      <c r="E17" s="74"/>
      <c r="F17" s="239"/>
    </row>
    <row r="18" spans="1:6" ht="30" customHeight="1">
      <c r="A18" s="212"/>
      <c r="B18" s="34"/>
      <c r="C18" s="34"/>
      <c r="D18" s="73"/>
      <c r="E18" s="74"/>
      <c r="F18" s="239"/>
    </row>
    <row r="19" spans="1:6" ht="30" customHeight="1">
      <c r="A19" s="212"/>
      <c r="B19" s="34"/>
      <c r="C19" s="34"/>
      <c r="D19" s="73"/>
      <c r="E19" s="74"/>
      <c r="F19" s="239"/>
    </row>
    <row r="20" spans="1:6" ht="30" customHeight="1">
      <c r="A20" s="212"/>
      <c r="B20" s="34"/>
      <c r="C20" s="34"/>
      <c r="D20" s="73"/>
      <c r="E20" s="74"/>
      <c r="F20" s="239"/>
    </row>
    <row r="21" spans="1:6" ht="30" customHeight="1">
      <c r="A21" s="212"/>
      <c r="B21" s="34"/>
      <c r="C21" s="34"/>
      <c r="D21" s="73"/>
      <c r="E21" s="74"/>
      <c r="F21" s="239"/>
    </row>
    <row r="22" spans="1:6" ht="30" customHeight="1">
      <c r="A22" s="212"/>
      <c r="B22" s="34"/>
      <c r="C22" s="34"/>
      <c r="D22" s="73"/>
      <c r="E22" s="74"/>
      <c r="F22" s="239"/>
    </row>
    <row r="23" spans="1:6" ht="30" customHeight="1">
      <c r="A23" s="212"/>
      <c r="B23" s="34"/>
      <c r="C23" s="34"/>
      <c r="D23" s="73"/>
      <c r="E23" s="74"/>
      <c r="F23" s="239"/>
    </row>
    <row r="24" spans="1:6" ht="30" customHeight="1">
      <c r="A24" s="212"/>
      <c r="B24" s="34"/>
      <c r="C24" s="34"/>
      <c r="D24" s="73"/>
      <c r="E24" s="74"/>
      <c r="F24" s="239"/>
    </row>
    <row r="25" spans="1:6" ht="30" customHeight="1">
      <c r="A25" s="212"/>
      <c r="B25" s="34"/>
      <c r="C25" s="34"/>
      <c r="D25" s="73"/>
      <c r="E25" s="74"/>
      <c r="F25" s="239"/>
    </row>
    <row r="26" spans="1:6" ht="30" customHeight="1">
      <c r="A26" s="212"/>
      <c r="B26" s="34"/>
      <c r="C26" s="34"/>
      <c r="D26" s="73"/>
      <c r="E26" s="74"/>
      <c r="F26" s="239"/>
    </row>
    <row r="27" spans="1:6" ht="30" customHeight="1">
      <c r="A27" s="212"/>
      <c r="B27" s="34"/>
      <c r="C27" s="34"/>
      <c r="D27" s="73"/>
      <c r="E27" s="74"/>
      <c r="F27" s="239"/>
    </row>
    <row r="28" spans="1:6" ht="30" customHeight="1">
      <c r="A28" s="212"/>
      <c r="B28" s="34"/>
      <c r="C28" s="34"/>
      <c r="D28" s="73"/>
      <c r="E28" s="74"/>
      <c r="F28" s="239"/>
    </row>
    <row r="29" spans="1:6" ht="30" customHeight="1">
      <c r="A29" s="212"/>
      <c r="B29" s="34"/>
      <c r="C29" s="34"/>
      <c r="D29" s="73"/>
      <c r="E29" s="74"/>
      <c r="F29" s="239"/>
    </row>
    <row r="30" spans="1:6" ht="30" customHeight="1">
      <c r="A30" s="212"/>
      <c r="B30" s="34"/>
      <c r="C30" s="34"/>
      <c r="D30" s="73"/>
      <c r="E30" s="74"/>
      <c r="F30" s="239"/>
    </row>
    <row r="31" spans="1:6" ht="30" customHeight="1">
      <c r="A31" s="212"/>
      <c r="B31" s="34"/>
      <c r="C31" s="34"/>
      <c r="D31" s="73"/>
      <c r="E31" s="74"/>
      <c r="F31" s="239"/>
    </row>
    <row r="32" spans="1:6" ht="30" customHeight="1">
      <c r="A32" s="212"/>
      <c r="B32" s="34"/>
      <c r="C32" s="34"/>
      <c r="D32" s="73"/>
      <c r="E32" s="74"/>
      <c r="F32" s="239"/>
    </row>
    <row r="33" spans="1:6" ht="30" customHeight="1">
      <c r="A33" s="212"/>
      <c r="B33" s="34"/>
      <c r="C33" s="34"/>
      <c r="D33" s="73"/>
      <c r="E33" s="74"/>
      <c r="F33" s="239"/>
    </row>
    <row r="34" spans="1:6" ht="30" customHeight="1" thickBot="1">
      <c r="A34" s="237" t="s">
        <v>232</v>
      </c>
      <c r="B34" s="35"/>
      <c r="C34" s="35">
        <f>C7</f>
        <v>1284954</v>
      </c>
      <c r="D34" s="35">
        <f>D7</f>
        <v>1284954</v>
      </c>
      <c r="E34" s="220"/>
      <c r="F34" s="240"/>
    </row>
    <row r="35" spans="1:6" ht="23.25" customHeight="1"/>
    <row r="36" spans="1:6">
      <c r="A36" s="53"/>
    </row>
  </sheetData>
  <mergeCells count="9">
    <mergeCell ref="A1:F1"/>
    <mergeCell ref="A2:F2"/>
    <mergeCell ref="A3:F3"/>
    <mergeCell ref="F5:F6"/>
    <mergeCell ref="F7:F10"/>
    <mergeCell ref="A5:A6"/>
    <mergeCell ref="B5:B6"/>
    <mergeCell ref="C5:C6"/>
    <mergeCell ref="D5:E5"/>
  </mergeCells>
  <phoneticPr fontId="9" type="noConversion"/>
  <pageMargins left="0.59055118110236227" right="0.39370078740157483" top="0.98425196850393704" bottom="0.98425196850393704" header="0.51181102362204722" footer="0.39370078740157483"/>
  <pageSetup paperSize="9" scale="65" orientation="portrait" r:id="rId1"/>
  <headerFooter alignWithMargins="0">
    <oddFooter>&amp;C&amp;"標楷體,標準"&amp;14 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49"/>
  <sheetViews>
    <sheetView zoomScale="75" zoomScaleNormal="75" workbookViewId="0">
      <selection activeCell="F10" sqref="F10"/>
    </sheetView>
  </sheetViews>
  <sheetFormatPr defaultColWidth="8.9140625" defaultRowHeight="16.2"/>
  <cols>
    <col min="1" max="1" width="41.6640625" style="30" customWidth="1"/>
    <col min="2" max="2" width="12.75" style="30" customWidth="1"/>
    <col min="3" max="4" width="14.75" style="30" customWidth="1"/>
    <col min="5" max="5" width="12.33203125" style="30" bestFit="1" customWidth="1"/>
    <col min="6" max="6" width="23.4140625" style="30" customWidth="1"/>
    <col min="7" max="16384" width="8.9140625" style="30"/>
  </cols>
  <sheetData>
    <row r="1" spans="1:7" ht="28.2">
      <c r="A1" s="487" t="s">
        <v>15</v>
      </c>
      <c r="B1" s="487"/>
      <c r="C1" s="487"/>
      <c r="D1" s="487"/>
      <c r="E1" s="487"/>
      <c r="F1" s="487"/>
    </row>
    <row r="2" spans="1:7" ht="28.2">
      <c r="A2" s="488" t="s">
        <v>16</v>
      </c>
      <c r="B2" s="488"/>
      <c r="C2" s="488"/>
      <c r="D2" s="488"/>
      <c r="E2" s="488"/>
      <c r="F2" s="488"/>
    </row>
    <row r="3" spans="1:7" ht="24.6">
      <c r="A3" s="489" t="s">
        <v>562</v>
      </c>
      <c r="B3" s="489"/>
      <c r="C3" s="489"/>
      <c r="D3" s="489"/>
      <c r="E3" s="489"/>
      <c r="F3" s="489"/>
    </row>
    <row r="4" spans="1:7" ht="20.399999999999999" thickBot="1">
      <c r="A4" s="52"/>
      <c r="F4" s="32" t="s">
        <v>178</v>
      </c>
    </row>
    <row r="5" spans="1:7" ht="30.75" customHeight="1">
      <c r="A5" s="490" t="s">
        <v>115</v>
      </c>
      <c r="B5" s="492" t="s">
        <v>192</v>
      </c>
      <c r="C5" s="492" t="s">
        <v>121</v>
      </c>
      <c r="D5" s="494" t="s">
        <v>122</v>
      </c>
      <c r="E5" s="495"/>
      <c r="F5" s="514" t="s">
        <v>116</v>
      </c>
    </row>
    <row r="6" spans="1:7" ht="54.75" customHeight="1">
      <c r="A6" s="491"/>
      <c r="B6" s="493"/>
      <c r="C6" s="493"/>
      <c r="D6" s="62" t="s">
        <v>123</v>
      </c>
      <c r="E6" s="62" t="s">
        <v>124</v>
      </c>
      <c r="F6" s="515"/>
    </row>
    <row r="7" spans="1:7" s="58" customFormat="1" ht="27.9" hidden="1" customHeight="1">
      <c r="A7" s="210" t="s">
        <v>114</v>
      </c>
      <c r="B7" s="33">
        <f>B8+B45</f>
        <v>105945000</v>
      </c>
      <c r="C7" s="33">
        <f>C8+C38+C45+C46</f>
        <v>187219578377</v>
      </c>
      <c r="D7" s="71">
        <f>C7-B7</f>
        <v>187113633377</v>
      </c>
      <c r="E7" s="72">
        <f>D7/B7*100</f>
        <v>176613.93494454669</v>
      </c>
      <c r="F7" s="242"/>
    </row>
    <row r="8" spans="1:7" s="58" customFormat="1" ht="22.8" customHeight="1">
      <c r="A8" s="212" t="s">
        <v>492</v>
      </c>
      <c r="B8" s="34">
        <f>收支表!B17</f>
        <v>52386000</v>
      </c>
      <c r="C8" s="34">
        <f>C9+C21+C27</f>
        <v>102215752885</v>
      </c>
      <c r="D8" s="73">
        <f>C8-B8</f>
        <v>102163366885</v>
      </c>
      <c r="E8" s="75">
        <f>D8/B8*100</f>
        <v>195020.36209101669</v>
      </c>
      <c r="F8" s="516" t="s">
        <v>730</v>
      </c>
    </row>
    <row r="9" spans="1:7" ht="22.8" customHeight="1">
      <c r="A9" s="212" t="s">
        <v>493</v>
      </c>
      <c r="B9" s="34"/>
      <c r="C9" s="34">
        <f>SUM(C10:C20)</f>
        <v>43293729</v>
      </c>
      <c r="D9" s="73"/>
      <c r="E9" s="75"/>
      <c r="F9" s="519"/>
    </row>
    <row r="10" spans="1:7" ht="22.8" customHeight="1">
      <c r="A10" s="212" t="s">
        <v>234</v>
      </c>
      <c r="B10" s="34"/>
      <c r="C10" s="34">
        <v>4240327</v>
      </c>
      <c r="D10" s="73"/>
      <c r="E10" s="75"/>
      <c r="F10" s="390"/>
    </row>
    <row r="11" spans="1:7" ht="22.8" customHeight="1">
      <c r="A11" s="212" t="s">
        <v>490</v>
      </c>
      <c r="B11" s="34"/>
      <c r="C11" s="34">
        <v>26267983</v>
      </c>
      <c r="D11" s="73"/>
      <c r="E11" s="74"/>
      <c r="F11" s="390"/>
    </row>
    <row r="12" spans="1:7" ht="22.8" customHeight="1">
      <c r="A12" s="212" t="s">
        <v>401</v>
      </c>
      <c r="B12" s="34"/>
      <c r="C12" s="34">
        <v>1166706</v>
      </c>
      <c r="D12" s="73"/>
      <c r="E12" s="74"/>
      <c r="F12" s="357"/>
    </row>
    <row r="13" spans="1:7" ht="22.8" customHeight="1">
      <c r="A13" s="212" t="s">
        <v>400</v>
      </c>
      <c r="B13" s="34"/>
      <c r="C13" s="34">
        <v>214882</v>
      </c>
      <c r="D13" s="73"/>
      <c r="E13" s="74"/>
      <c r="F13" s="357"/>
    </row>
    <row r="14" spans="1:7" ht="22.8" customHeight="1">
      <c r="A14" s="212" t="s">
        <v>402</v>
      </c>
      <c r="B14" s="34"/>
      <c r="C14" s="34">
        <v>210993</v>
      </c>
      <c r="D14" s="73"/>
      <c r="E14" s="74"/>
      <c r="F14" s="357"/>
    </row>
    <row r="15" spans="1:7" ht="22.8" hidden="1" customHeight="1">
      <c r="A15" s="212" t="s">
        <v>251</v>
      </c>
      <c r="B15" s="34"/>
      <c r="C15" s="34"/>
      <c r="D15" s="73"/>
      <c r="E15" s="74"/>
      <c r="F15" s="357"/>
    </row>
    <row r="16" spans="1:7" ht="22.8" customHeight="1">
      <c r="A16" s="212" t="s">
        <v>252</v>
      </c>
      <c r="B16" s="34"/>
      <c r="C16" s="34">
        <v>177225</v>
      </c>
      <c r="D16" s="73"/>
      <c r="E16" s="74"/>
      <c r="F16" s="357"/>
      <c r="G16" s="44"/>
    </row>
    <row r="17" spans="1:7" ht="22.8" customHeight="1">
      <c r="A17" s="212" t="s">
        <v>253</v>
      </c>
      <c r="B17" s="34"/>
      <c r="C17" s="34">
        <v>4323722</v>
      </c>
      <c r="D17" s="73"/>
      <c r="E17" s="74"/>
      <c r="F17" s="243"/>
      <c r="G17" s="44"/>
    </row>
    <row r="18" spans="1:7" ht="22.8" customHeight="1">
      <c r="A18" s="212" t="s">
        <v>254</v>
      </c>
      <c r="B18" s="34"/>
      <c r="C18" s="34">
        <v>2023936</v>
      </c>
      <c r="D18" s="73"/>
      <c r="E18" s="74"/>
      <c r="F18" s="243"/>
      <c r="G18" s="44"/>
    </row>
    <row r="19" spans="1:7" ht="22.8" customHeight="1">
      <c r="A19" s="212" t="s">
        <v>255</v>
      </c>
      <c r="B19" s="34"/>
      <c r="C19" s="34">
        <v>2337544</v>
      </c>
      <c r="D19" s="73"/>
      <c r="E19" s="74"/>
      <c r="F19" s="243"/>
      <c r="G19" s="44"/>
    </row>
    <row r="20" spans="1:7" ht="22.8" customHeight="1">
      <c r="A20" s="212" t="s">
        <v>256</v>
      </c>
      <c r="B20" s="34"/>
      <c r="C20" s="34">
        <v>2330411</v>
      </c>
      <c r="D20" s="73"/>
      <c r="E20" s="74"/>
      <c r="F20" s="243"/>
      <c r="G20" s="44"/>
    </row>
    <row r="21" spans="1:7" ht="22.8" customHeight="1">
      <c r="A21" s="212" t="s">
        <v>494</v>
      </c>
      <c r="B21" s="34"/>
      <c r="C21" s="34">
        <f>SUM(C22:C26)</f>
        <v>6967710088</v>
      </c>
      <c r="D21" s="73">
        <f>C21-B21</f>
        <v>6967710088</v>
      </c>
      <c r="E21" s="75"/>
      <c r="F21" s="244" t="s">
        <v>436</v>
      </c>
    </row>
    <row r="22" spans="1:7" ht="22.8" customHeight="1">
      <c r="A22" s="212" t="s">
        <v>193</v>
      </c>
      <c r="B22" s="34"/>
      <c r="C22" s="34">
        <v>770532897</v>
      </c>
      <c r="D22" s="73"/>
      <c r="E22" s="75"/>
      <c r="F22" s="244"/>
    </row>
    <row r="23" spans="1:7" ht="22.8" customHeight="1">
      <c r="A23" s="212" t="s">
        <v>217</v>
      </c>
      <c r="B23" s="34"/>
      <c r="C23" s="34">
        <v>178621515</v>
      </c>
      <c r="D23" s="73"/>
      <c r="E23" s="75"/>
      <c r="F23" s="244"/>
    </row>
    <row r="24" spans="1:7" ht="22.8" customHeight="1">
      <c r="A24" s="212" t="s">
        <v>235</v>
      </c>
      <c r="B24" s="34"/>
      <c r="C24" s="34">
        <v>94922</v>
      </c>
      <c r="D24" s="73"/>
      <c r="E24" s="74"/>
      <c r="F24" s="244"/>
    </row>
    <row r="25" spans="1:7" ht="22.8" customHeight="1">
      <c r="A25" s="212" t="s">
        <v>170</v>
      </c>
      <c r="B25" s="34"/>
      <c r="C25" s="34">
        <v>2000554311</v>
      </c>
      <c r="D25" s="73"/>
      <c r="E25" s="74"/>
      <c r="F25" s="244"/>
    </row>
    <row r="26" spans="1:7" ht="22.8" customHeight="1">
      <c r="A26" s="212" t="s">
        <v>171</v>
      </c>
      <c r="B26" s="34"/>
      <c r="C26" s="34">
        <v>4017906443</v>
      </c>
      <c r="D26" s="73"/>
      <c r="E26" s="74"/>
      <c r="F26" s="244"/>
    </row>
    <row r="27" spans="1:7" ht="22.8" customHeight="1">
      <c r="A27" s="212" t="s">
        <v>495</v>
      </c>
      <c r="B27" s="34"/>
      <c r="C27" s="34">
        <f>SUM(C28:C37)</f>
        <v>95204749068</v>
      </c>
      <c r="D27" s="73">
        <f>C27-B27</f>
        <v>95204749068</v>
      </c>
      <c r="E27" s="75"/>
      <c r="F27" s="244" t="s">
        <v>437</v>
      </c>
    </row>
    <row r="28" spans="1:7" ht="22.8" customHeight="1">
      <c r="A28" s="212" t="s">
        <v>194</v>
      </c>
      <c r="B28" s="34"/>
      <c r="C28" s="34">
        <v>5932567536</v>
      </c>
      <c r="D28" s="73"/>
      <c r="E28" s="75"/>
      <c r="F28" s="244"/>
    </row>
    <row r="29" spans="1:7" ht="22.8" customHeight="1">
      <c r="A29" s="212" t="s">
        <v>172</v>
      </c>
      <c r="B29" s="34"/>
      <c r="C29" s="34">
        <v>55032174</v>
      </c>
      <c r="D29" s="73"/>
      <c r="E29" s="74"/>
      <c r="F29" s="245"/>
    </row>
    <row r="30" spans="1:7" ht="22.8" customHeight="1">
      <c r="A30" s="212" t="s">
        <v>173</v>
      </c>
      <c r="B30" s="34"/>
      <c r="C30" s="34">
        <v>2497080394</v>
      </c>
      <c r="D30" s="73"/>
      <c r="E30" s="74"/>
      <c r="F30" s="245"/>
    </row>
    <row r="31" spans="1:7" ht="22.8" customHeight="1">
      <c r="A31" s="212" t="s">
        <v>174</v>
      </c>
      <c r="B31" s="34"/>
      <c r="C31" s="34">
        <v>4682085</v>
      </c>
      <c r="D31" s="73"/>
      <c r="E31" s="74"/>
      <c r="F31" s="245"/>
    </row>
    <row r="32" spans="1:7" ht="22.8" customHeight="1">
      <c r="A32" s="212" t="s">
        <v>175</v>
      </c>
      <c r="B32" s="34"/>
      <c r="C32" s="34">
        <v>16155496754</v>
      </c>
      <c r="D32" s="73"/>
      <c r="E32" s="74"/>
      <c r="F32" s="245"/>
    </row>
    <row r="33" spans="1:6" ht="22.8" customHeight="1">
      <c r="A33" s="212" t="s">
        <v>176</v>
      </c>
      <c r="B33" s="34"/>
      <c r="C33" s="34">
        <v>66530682875</v>
      </c>
      <c r="D33" s="73"/>
      <c r="E33" s="74"/>
      <c r="F33" s="245"/>
    </row>
    <row r="34" spans="1:6" ht="22.8" customHeight="1">
      <c r="A34" s="212" t="s">
        <v>177</v>
      </c>
      <c r="B34" s="34"/>
      <c r="C34" s="34">
        <v>3769723733</v>
      </c>
      <c r="D34" s="73"/>
      <c r="E34" s="74"/>
      <c r="F34" s="245"/>
    </row>
    <row r="35" spans="1:6" ht="22.8" customHeight="1">
      <c r="A35" s="212" t="s">
        <v>236</v>
      </c>
      <c r="B35" s="34"/>
      <c r="C35" s="34">
        <v>188300134</v>
      </c>
      <c r="D35" s="73"/>
      <c r="E35" s="74"/>
      <c r="F35" s="245"/>
    </row>
    <row r="36" spans="1:6" ht="22.8" customHeight="1">
      <c r="A36" s="212" t="s">
        <v>491</v>
      </c>
      <c r="B36" s="34"/>
      <c r="C36" s="34">
        <v>423232</v>
      </c>
      <c r="D36" s="73"/>
      <c r="E36" s="74"/>
      <c r="F36" s="245"/>
    </row>
    <row r="37" spans="1:6" ht="22.8" customHeight="1">
      <c r="A37" s="212" t="s">
        <v>403</v>
      </c>
      <c r="B37" s="34"/>
      <c r="C37" s="34">
        <v>70760151</v>
      </c>
      <c r="D37" s="73"/>
      <c r="E37" s="74"/>
      <c r="F37" s="245"/>
    </row>
    <row r="38" spans="1:6" ht="22.8" customHeight="1">
      <c r="A38" s="212" t="s">
        <v>404</v>
      </c>
      <c r="B38" s="34"/>
      <c r="C38" s="34">
        <f>C39+C42</f>
        <v>84945187494</v>
      </c>
      <c r="D38" s="73">
        <f>C38-B38</f>
        <v>84945187494</v>
      </c>
      <c r="E38" s="74"/>
      <c r="F38" s="244" t="s">
        <v>433</v>
      </c>
    </row>
    <row r="39" spans="1:6" ht="22.8" customHeight="1">
      <c r="A39" s="212" t="s">
        <v>405</v>
      </c>
      <c r="B39" s="34"/>
      <c r="C39" s="34">
        <f>C40+C41</f>
        <v>10984774679</v>
      </c>
      <c r="D39" s="73"/>
      <c r="E39" s="74"/>
      <c r="F39" s="244"/>
    </row>
    <row r="40" spans="1:6" ht="22.8" customHeight="1">
      <c r="A40" s="212" t="s">
        <v>406</v>
      </c>
      <c r="B40" s="34"/>
      <c r="C40" s="34">
        <v>3886642325</v>
      </c>
      <c r="D40" s="73"/>
      <c r="E40" s="74"/>
      <c r="F40" s="245"/>
    </row>
    <row r="41" spans="1:6" ht="22.8" customHeight="1">
      <c r="A41" s="212" t="s">
        <v>407</v>
      </c>
      <c r="B41" s="34"/>
      <c r="C41" s="34">
        <v>7098132354</v>
      </c>
      <c r="D41" s="73"/>
      <c r="E41" s="74"/>
      <c r="F41" s="245"/>
    </row>
    <row r="42" spans="1:6" ht="22.8" customHeight="1">
      <c r="A42" s="212" t="s">
        <v>408</v>
      </c>
      <c r="B42" s="34"/>
      <c r="C42" s="34">
        <f>C43+C44</f>
        <v>73960412815</v>
      </c>
      <c r="D42" s="73"/>
      <c r="E42" s="74"/>
      <c r="F42" s="245"/>
    </row>
    <row r="43" spans="1:6" ht="22.8" customHeight="1">
      <c r="A43" s="212" t="s">
        <v>409</v>
      </c>
      <c r="B43" s="34"/>
      <c r="C43" s="34">
        <v>12156441905</v>
      </c>
      <c r="D43" s="73"/>
      <c r="E43" s="74"/>
      <c r="F43" s="245"/>
    </row>
    <row r="44" spans="1:6" ht="22.8" customHeight="1">
      <c r="A44" s="212" t="s">
        <v>675</v>
      </c>
      <c r="B44" s="34"/>
      <c r="C44" s="34">
        <v>61803970910</v>
      </c>
      <c r="D44" s="73"/>
      <c r="E44" s="74"/>
      <c r="F44" s="245"/>
    </row>
    <row r="45" spans="1:6" ht="31.2" customHeight="1">
      <c r="A45" s="212" t="s">
        <v>547</v>
      </c>
      <c r="B45" s="34">
        <v>53559000</v>
      </c>
      <c r="C45" s="34">
        <v>58637998</v>
      </c>
      <c r="D45" s="73">
        <f>C45-B45</f>
        <v>5078998</v>
      </c>
      <c r="E45" s="75">
        <f>D45/B45*100</f>
        <v>9.482996321813328</v>
      </c>
      <c r="F45" s="358" t="s">
        <v>548</v>
      </c>
    </row>
    <row r="46" spans="1:6" ht="3.6" customHeight="1">
      <c r="A46" s="212"/>
      <c r="B46" s="34"/>
      <c r="C46" s="34"/>
      <c r="D46" s="73"/>
      <c r="E46" s="75"/>
      <c r="F46" s="335"/>
    </row>
    <row r="47" spans="1:6" ht="27.9" customHeight="1" thickBot="1">
      <c r="A47" s="237" t="s">
        <v>41</v>
      </c>
      <c r="B47" s="35">
        <f>B7</f>
        <v>105945000</v>
      </c>
      <c r="C47" s="35">
        <f>C7</f>
        <v>187219578377</v>
      </c>
      <c r="D47" s="35">
        <f>D7</f>
        <v>187113633377</v>
      </c>
      <c r="E47" s="241">
        <f>E7</f>
        <v>176613.93494454669</v>
      </c>
      <c r="F47" s="246"/>
    </row>
    <row r="48" spans="1:6" ht="17.399999999999999" customHeight="1">
      <c r="A48" s="30" t="s">
        <v>410</v>
      </c>
    </row>
    <row r="49" spans="1:1" ht="17.399999999999999" customHeight="1">
      <c r="A49" s="54" t="s">
        <v>257</v>
      </c>
    </row>
  </sheetData>
  <mergeCells count="9">
    <mergeCell ref="F8:F9"/>
    <mergeCell ref="A1:F1"/>
    <mergeCell ref="A2:F2"/>
    <mergeCell ref="A3:F3"/>
    <mergeCell ref="A5:A6"/>
    <mergeCell ref="F5:F6"/>
    <mergeCell ref="B5:B6"/>
    <mergeCell ref="D5:E5"/>
    <mergeCell ref="C5:C6"/>
  </mergeCells>
  <phoneticPr fontId="9" type="noConversion"/>
  <pageMargins left="0.59055118110236227" right="0.39370078740157483" top="0.78740157480314965" bottom="0.78740157480314965" header="0.11811023622047245" footer="0.39370078740157483"/>
  <pageSetup paperSize="9" scale="60" fitToHeight="0" orientation="portrait" r:id="rId1"/>
  <headerFooter alignWithMargins="0">
    <oddFooter>&amp;C&amp;"標楷體,標準"&amp;14 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C37"/>
  <sheetViews>
    <sheetView workbookViewId="0">
      <selection activeCell="A21" sqref="A21"/>
    </sheetView>
  </sheetViews>
  <sheetFormatPr defaultRowHeight="16.2"/>
  <cols>
    <col min="1" max="1" width="41.75" customWidth="1"/>
    <col min="2" max="2" width="16.75" style="12" customWidth="1"/>
    <col min="3" max="3" width="16.75" customWidth="1"/>
  </cols>
  <sheetData>
    <row r="1" spans="1:3" ht="20.100000000000001" customHeight="1">
      <c r="A1" s="520" t="s">
        <v>15</v>
      </c>
      <c r="B1" s="520"/>
      <c r="C1" s="520"/>
    </row>
    <row r="2" spans="1:3" ht="20.100000000000001" customHeight="1">
      <c r="A2" s="521" t="s">
        <v>134</v>
      </c>
      <c r="B2" s="521"/>
      <c r="C2" s="521"/>
    </row>
    <row r="3" spans="1:3" ht="20.100000000000001" customHeight="1">
      <c r="A3" s="522" t="s">
        <v>563</v>
      </c>
      <c r="B3" s="522"/>
      <c r="C3" s="522"/>
    </row>
    <row r="4" spans="1:3" ht="20.100000000000001" customHeight="1" thickBot="1">
      <c r="A4" s="30"/>
      <c r="B4" s="31"/>
      <c r="C4" s="79" t="s">
        <v>179</v>
      </c>
    </row>
    <row r="5" spans="1:3" s="13" customFormat="1" ht="21" customHeight="1">
      <c r="A5" s="221" t="s">
        <v>141</v>
      </c>
      <c r="B5" s="222" t="s">
        <v>96</v>
      </c>
      <c r="C5" s="223" t="s">
        <v>97</v>
      </c>
    </row>
    <row r="6" spans="1:3" s="13" customFormat="1" ht="21" customHeight="1">
      <c r="A6" s="247" t="s">
        <v>137</v>
      </c>
      <c r="B6" s="82">
        <f>B7</f>
        <v>2000</v>
      </c>
      <c r="C6" s="248"/>
    </row>
    <row r="7" spans="1:3" s="13" customFormat="1" ht="21" customHeight="1">
      <c r="A7" s="224" t="s">
        <v>138</v>
      </c>
      <c r="B7" s="83">
        <v>2000</v>
      </c>
      <c r="C7" s="249"/>
    </row>
    <row r="8" spans="1:3" s="13" customFormat="1" ht="21" customHeight="1">
      <c r="A8" s="224" t="s">
        <v>24</v>
      </c>
      <c r="B8" s="83">
        <f>SUM(B9:B24)</f>
        <v>34462613733</v>
      </c>
      <c r="C8" s="249"/>
    </row>
    <row r="9" spans="1:3" s="13" customFormat="1" ht="21" customHeight="1">
      <c r="A9" s="224" t="s">
        <v>90</v>
      </c>
      <c r="B9" s="83">
        <v>2200349201</v>
      </c>
      <c r="C9" s="249"/>
    </row>
    <row r="10" spans="1:3" s="13" customFormat="1" ht="21" customHeight="1">
      <c r="A10" s="224" t="s">
        <v>186</v>
      </c>
      <c r="B10" s="83">
        <v>11838000000</v>
      </c>
      <c r="C10" s="249"/>
    </row>
    <row r="11" spans="1:3" s="13" customFormat="1" ht="21" hidden="1" customHeight="1">
      <c r="A11" s="224" t="s">
        <v>258</v>
      </c>
      <c r="B11" s="83"/>
      <c r="C11" s="249"/>
    </row>
    <row r="12" spans="1:3" s="13" customFormat="1" ht="21" hidden="1" customHeight="1">
      <c r="A12" s="224" t="s">
        <v>259</v>
      </c>
      <c r="B12" s="83"/>
      <c r="C12" s="249"/>
    </row>
    <row r="13" spans="1:3" s="13" customFormat="1" ht="21" customHeight="1">
      <c r="A13" s="224" t="s">
        <v>467</v>
      </c>
      <c r="B13" s="83">
        <v>300000000</v>
      </c>
      <c r="C13" s="249"/>
    </row>
    <row r="14" spans="1:3" s="13" customFormat="1" ht="21" customHeight="1">
      <c r="A14" s="224" t="s">
        <v>182</v>
      </c>
      <c r="B14" s="83">
        <v>18153299</v>
      </c>
      <c r="C14" s="249"/>
    </row>
    <row r="15" spans="1:3" s="13" customFormat="1" ht="21" customHeight="1">
      <c r="A15" s="224" t="s">
        <v>643</v>
      </c>
      <c r="B15" s="83">
        <v>1469205</v>
      </c>
      <c r="C15" s="249"/>
    </row>
    <row r="16" spans="1:3" s="13" customFormat="1" ht="21" customHeight="1">
      <c r="A16" s="224" t="s">
        <v>183</v>
      </c>
      <c r="B16" s="83">
        <v>4026692</v>
      </c>
      <c r="C16" s="249"/>
    </row>
    <row r="17" spans="1:3" s="13" customFormat="1" ht="21" customHeight="1">
      <c r="A17" s="224" t="s">
        <v>260</v>
      </c>
      <c r="B17" s="83">
        <v>4121133140</v>
      </c>
      <c r="C17" s="249"/>
    </row>
    <row r="18" spans="1:3" s="13" customFormat="1" ht="21" customHeight="1">
      <c r="A18" s="224" t="s">
        <v>139</v>
      </c>
      <c r="B18" s="83">
        <v>1616065745</v>
      </c>
      <c r="C18" s="249"/>
    </row>
    <row r="19" spans="1:3" s="13" customFormat="1" ht="21" customHeight="1">
      <c r="A19" s="224" t="s">
        <v>469</v>
      </c>
      <c r="B19" s="83">
        <v>7</v>
      </c>
      <c r="C19" s="249"/>
    </row>
    <row r="20" spans="1:3" s="13" customFormat="1" ht="21" customHeight="1">
      <c r="A20" s="224" t="s">
        <v>644</v>
      </c>
      <c r="B20" s="83">
        <v>17583</v>
      </c>
      <c r="C20" s="249"/>
    </row>
    <row r="21" spans="1:3" s="13" customFormat="1" ht="21" customHeight="1">
      <c r="A21" s="224" t="s">
        <v>470</v>
      </c>
      <c r="B21" s="83">
        <v>7300</v>
      </c>
      <c r="C21" s="249"/>
    </row>
    <row r="22" spans="1:3" s="13" customFormat="1" ht="21" customHeight="1">
      <c r="A22" s="224" t="s">
        <v>468</v>
      </c>
      <c r="B22" s="83">
        <v>199277747</v>
      </c>
      <c r="C22" s="249"/>
    </row>
    <row r="23" spans="1:3" s="13" customFormat="1" ht="21" customHeight="1">
      <c r="A23" s="224" t="s">
        <v>645</v>
      </c>
      <c r="B23" s="83">
        <v>25</v>
      </c>
      <c r="C23" s="249"/>
    </row>
    <row r="24" spans="1:3" s="13" customFormat="1" ht="21" customHeight="1">
      <c r="A24" s="224" t="s">
        <v>471</v>
      </c>
      <c r="B24" s="83">
        <v>14164113789</v>
      </c>
      <c r="C24" s="249"/>
    </row>
    <row r="25" spans="1:3" s="13" customFormat="1" ht="21" customHeight="1">
      <c r="A25" s="224" t="s">
        <v>140</v>
      </c>
      <c r="B25" s="83">
        <v>4406183535</v>
      </c>
      <c r="C25" s="249"/>
    </row>
    <row r="26" spans="1:3" s="13" customFormat="1" ht="21" customHeight="1">
      <c r="A26" s="224" t="s">
        <v>472</v>
      </c>
      <c r="B26" s="83">
        <f>B27+B28</f>
        <v>4764168515</v>
      </c>
      <c r="C26" s="249"/>
    </row>
    <row r="27" spans="1:3" s="13" customFormat="1" ht="21" customHeight="1">
      <c r="A27" s="224" t="s">
        <v>484</v>
      </c>
      <c r="B27" s="83">
        <v>4764168515</v>
      </c>
      <c r="C27" s="249"/>
    </row>
    <row r="28" spans="1:3" s="13" customFormat="1" ht="21" customHeight="1">
      <c r="A28" s="224"/>
      <c r="B28" s="83"/>
      <c r="C28" s="249"/>
    </row>
    <row r="29" spans="1:3" s="13" customFormat="1" ht="21" customHeight="1">
      <c r="A29" s="224"/>
      <c r="B29" s="83"/>
      <c r="C29" s="249"/>
    </row>
    <row r="30" spans="1:3" s="13" customFormat="1" ht="21" customHeight="1">
      <c r="A30" s="224"/>
      <c r="B30" s="83"/>
      <c r="C30" s="249"/>
    </row>
    <row r="31" spans="1:3" s="13" customFormat="1" ht="21" customHeight="1">
      <c r="A31" s="224"/>
      <c r="B31" s="83"/>
      <c r="C31" s="249"/>
    </row>
    <row r="32" spans="1:3" s="13" customFormat="1" ht="21" customHeight="1">
      <c r="A32" s="224"/>
      <c r="B32" s="83"/>
      <c r="C32" s="249"/>
    </row>
    <row r="33" spans="1:3" s="13" customFormat="1" ht="21" customHeight="1">
      <c r="A33" s="224"/>
      <c r="B33" s="83"/>
      <c r="C33" s="249"/>
    </row>
    <row r="34" spans="1:3" s="13" customFormat="1" ht="21" customHeight="1">
      <c r="A34" s="224"/>
      <c r="B34" s="83"/>
      <c r="C34" s="249"/>
    </row>
    <row r="35" spans="1:3" s="13" customFormat="1" ht="21" customHeight="1">
      <c r="A35" s="224"/>
      <c r="B35" s="83"/>
      <c r="C35" s="249"/>
    </row>
    <row r="36" spans="1:3" s="13" customFormat="1" ht="14.4" customHeight="1">
      <c r="A36" s="224"/>
      <c r="B36" s="83"/>
      <c r="C36" s="249"/>
    </row>
    <row r="37" spans="1:3" s="13" customFormat="1" ht="21" customHeight="1" thickBot="1">
      <c r="A37" s="230" t="s">
        <v>89</v>
      </c>
      <c r="B37" s="231">
        <f>B6+B8+B25+B26+B29</f>
        <v>43632967783</v>
      </c>
      <c r="C37" s="250"/>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6" orientation="portrait" r:id="rId1"/>
  <headerFooter alignWithMargins="0">
    <oddFooter>&amp;C&amp;"標楷體,標準" &amp;11 24</oddFooter>
  </headerFooter>
  <ignoredErrors>
    <ignoredError sqref="B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C40"/>
  <sheetViews>
    <sheetView workbookViewId="0">
      <selection activeCell="B24" sqref="B24"/>
    </sheetView>
  </sheetViews>
  <sheetFormatPr defaultColWidth="8.9140625" defaultRowHeight="16.2"/>
  <cols>
    <col min="1" max="1" width="53.58203125" style="30" customWidth="1"/>
    <col min="2" max="2" width="14.75" style="31" customWidth="1"/>
    <col min="3" max="3" width="13" style="30" customWidth="1"/>
    <col min="4" max="16384" width="8.9140625" style="30"/>
  </cols>
  <sheetData>
    <row r="1" spans="1:3" ht="20.100000000000001" customHeight="1">
      <c r="A1" s="520" t="s">
        <v>15</v>
      </c>
      <c r="B1" s="520"/>
      <c r="C1" s="520"/>
    </row>
    <row r="2" spans="1:3" ht="20.100000000000001" customHeight="1">
      <c r="A2" s="521" t="s">
        <v>285</v>
      </c>
      <c r="B2" s="521"/>
      <c r="C2" s="521"/>
    </row>
    <row r="3" spans="1:3" ht="20.100000000000001" customHeight="1">
      <c r="A3" s="522" t="s">
        <v>563</v>
      </c>
      <c r="B3" s="522"/>
      <c r="C3" s="522"/>
    </row>
    <row r="4" spans="1:3" ht="20.100000000000001" customHeight="1" thickBot="1">
      <c r="B4" s="80"/>
      <c r="C4" s="79" t="s">
        <v>179</v>
      </c>
    </row>
    <row r="5" spans="1:3" s="43" customFormat="1" ht="21" customHeight="1">
      <c r="A5" s="221" t="s">
        <v>142</v>
      </c>
      <c r="B5" s="222" t="s">
        <v>143</v>
      </c>
      <c r="C5" s="223" t="s">
        <v>144</v>
      </c>
    </row>
    <row r="6" spans="1:3" s="43" customFormat="1" ht="21" customHeight="1">
      <c r="A6" s="224" t="s">
        <v>646</v>
      </c>
      <c r="B6" s="90">
        <f>B7</f>
        <v>1300000000</v>
      </c>
      <c r="C6" s="226"/>
    </row>
    <row r="7" spans="1:3" s="43" customFormat="1" ht="21" customHeight="1">
      <c r="A7" s="224" t="s">
        <v>647</v>
      </c>
      <c r="B7" s="90">
        <v>1300000000</v>
      </c>
      <c r="C7" s="226"/>
    </row>
    <row r="8" spans="1:3" s="43" customFormat="1" ht="21" customHeight="1">
      <c r="A8" s="224" t="s">
        <v>307</v>
      </c>
      <c r="B8" s="90">
        <f>B9</f>
        <v>95556416180</v>
      </c>
      <c r="C8" s="227"/>
    </row>
    <row r="9" spans="1:3" s="43" customFormat="1" ht="21" customHeight="1">
      <c r="A9" s="224" t="s">
        <v>286</v>
      </c>
      <c r="B9" s="90">
        <v>95556416180</v>
      </c>
      <c r="C9" s="227"/>
    </row>
    <row r="10" spans="1:3" s="43" customFormat="1" ht="21" customHeight="1">
      <c r="A10" s="224" t="s">
        <v>287</v>
      </c>
      <c r="B10" s="90">
        <f>B11</f>
        <v>14905282727</v>
      </c>
      <c r="C10" s="227"/>
    </row>
    <row r="11" spans="1:3" s="43" customFormat="1" ht="21" customHeight="1">
      <c r="A11" s="224" t="s">
        <v>473</v>
      </c>
      <c r="B11" s="90">
        <v>14905282727</v>
      </c>
      <c r="C11" s="227"/>
    </row>
    <row r="12" spans="1:3" s="43" customFormat="1" ht="21" customHeight="1">
      <c r="A12" s="224" t="s">
        <v>288</v>
      </c>
      <c r="B12" s="90">
        <f>B13+B14</f>
        <v>66818363727</v>
      </c>
      <c r="C12" s="227"/>
    </row>
    <row r="13" spans="1:3" s="43" customFormat="1" ht="21" customHeight="1">
      <c r="A13" s="224" t="s">
        <v>474</v>
      </c>
      <c r="B13" s="90">
        <v>541854563</v>
      </c>
      <c r="C13" s="227"/>
    </row>
    <row r="14" spans="1:3" s="43" customFormat="1" ht="21" customHeight="1">
      <c r="A14" s="224" t="s">
        <v>289</v>
      </c>
      <c r="B14" s="83">
        <v>66276509164</v>
      </c>
      <c r="C14" s="227"/>
    </row>
    <row r="15" spans="1:3" s="43" customFormat="1" ht="21" customHeight="1">
      <c r="A15" s="224" t="s">
        <v>290</v>
      </c>
      <c r="B15" s="83">
        <f>B16</f>
        <v>17119920020</v>
      </c>
      <c r="C15" s="227"/>
    </row>
    <row r="16" spans="1:3" s="43" customFormat="1" ht="21" customHeight="1">
      <c r="A16" s="224" t="s">
        <v>291</v>
      </c>
      <c r="B16" s="83">
        <v>17119920020</v>
      </c>
      <c r="C16" s="227"/>
    </row>
    <row r="17" spans="1:3" s="43" customFormat="1" ht="21" hidden="1" customHeight="1">
      <c r="A17" s="224" t="s">
        <v>292</v>
      </c>
      <c r="B17" s="83">
        <f>B18</f>
        <v>0</v>
      </c>
      <c r="C17" s="227"/>
    </row>
    <row r="18" spans="1:3" s="43" customFormat="1" ht="21" hidden="1" customHeight="1">
      <c r="A18" s="224" t="s">
        <v>293</v>
      </c>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c r="A35" s="224"/>
      <c r="B35" s="83"/>
      <c r="C35" s="227"/>
    </row>
    <row r="36" spans="1:3" s="43" customFormat="1" ht="21" customHeight="1">
      <c r="A36" s="224"/>
      <c r="B36" s="83"/>
      <c r="C36" s="227"/>
    </row>
    <row r="37" spans="1:3" s="43" customFormat="1" ht="21" customHeight="1">
      <c r="A37" s="224"/>
      <c r="B37" s="83"/>
      <c r="C37" s="227"/>
    </row>
    <row r="38" spans="1:3" s="43" customFormat="1" ht="21" customHeight="1">
      <c r="A38" s="224"/>
      <c r="B38" s="83"/>
      <c r="C38" s="227"/>
    </row>
    <row r="39" spans="1:3" s="43" customFormat="1" ht="21" customHeight="1">
      <c r="A39" s="224"/>
      <c r="B39" s="83"/>
      <c r="C39" s="227"/>
    </row>
    <row r="40" spans="1:3" s="43" customFormat="1" ht="21" customHeight="1" thickBot="1">
      <c r="A40" s="230" t="s">
        <v>145</v>
      </c>
      <c r="B40" s="231">
        <f>B6+B8+B10+B12+B15+B17</f>
        <v>195699982654</v>
      </c>
      <c r="C40"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88" orientation="portrait" r:id="rId1"/>
  <headerFooter alignWithMargins="0">
    <oddFooter>&amp;C&amp;"標楷體,標準"25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41"/>
  <sheetViews>
    <sheetView workbookViewId="0">
      <selection activeCell="D22" sqref="D22"/>
    </sheetView>
  </sheetViews>
  <sheetFormatPr defaultColWidth="8.9140625" defaultRowHeight="16.2"/>
  <cols>
    <col min="1" max="1" width="54.33203125" style="30" customWidth="1"/>
    <col min="2" max="2" width="15.25" style="31" customWidth="1"/>
    <col min="3" max="3" width="13.25" style="30" customWidth="1"/>
    <col min="4" max="16384" width="8.9140625" style="30"/>
  </cols>
  <sheetData>
    <row r="1" spans="1:3" s="44" customFormat="1" ht="20.100000000000001" customHeight="1">
      <c r="A1" s="520" t="s">
        <v>15</v>
      </c>
      <c r="B1" s="520"/>
      <c r="C1" s="520"/>
    </row>
    <row r="2" spans="1:3" s="44" customFormat="1" ht="20.100000000000001" customHeight="1">
      <c r="A2" s="521" t="s">
        <v>294</v>
      </c>
      <c r="B2" s="521"/>
      <c r="C2" s="521"/>
    </row>
    <row r="3" spans="1:3" s="44" customFormat="1" ht="20.100000000000001" customHeight="1">
      <c r="A3" s="522" t="s">
        <v>563</v>
      </c>
      <c r="B3" s="522"/>
      <c r="C3" s="522"/>
    </row>
    <row r="4" spans="1:3" s="44" customFormat="1" ht="20.100000000000001" customHeight="1" thickBot="1">
      <c r="B4" s="45"/>
      <c r="C4" s="79" t="s">
        <v>179</v>
      </c>
    </row>
    <row r="5" spans="1:3" s="43" customFormat="1" ht="21" customHeight="1">
      <c r="A5" s="221" t="s">
        <v>142</v>
      </c>
      <c r="B5" s="222" t="s">
        <v>143</v>
      </c>
      <c r="C5" s="223" t="s">
        <v>146</v>
      </c>
    </row>
    <row r="6" spans="1:3" s="43" customFormat="1" ht="21" customHeight="1">
      <c r="A6" s="256" t="s">
        <v>648</v>
      </c>
      <c r="B6" s="91">
        <f>B7</f>
        <v>-374400</v>
      </c>
      <c r="C6" s="226"/>
    </row>
    <row r="7" spans="1:3" s="43" customFormat="1" ht="21" customHeight="1">
      <c r="A7" s="256" t="s">
        <v>649</v>
      </c>
      <c r="B7" s="91">
        <v>-374400</v>
      </c>
      <c r="C7" s="226"/>
    </row>
    <row r="8" spans="1:3" s="43" customFormat="1" ht="21" customHeight="1">
      <c r="A8" s="256" t="s">
        <v>295</v>
      </c>
      <c r="B8" s="91">
        <f>B9</f>
        <v>15535823190</v>
      </c>
      <c r="C8" s="227"/>
    </row>
    <row r="9" spans="1:3" s="43" customFormat="1" ht="21" customHeight="1">
      <c r="A9" s="256" t="s">
        <v>296</v>
      </c>
      <c r="B9" s="91">
        <v>15535823190</v>
      </c>
      <c r="C9" s="227"/>
    </row>
    <row r="10" spans="1:3" s="43" customFormat="1" ht="21" customHeight="1">
      <c r="A10" s="256" t="s">
        <v>297</v>
      </c>
      <c r="B10" s="91">
        <f>B11</f>
        <v>1739292351</v>
      </c>
      <c r="C10" s="227"/>
    </row>
    <row r="11" spans="1:3" s="43" customFormat="1" ht="21" customHeight="1">
      <c r="A11" s="256" t="s">
        <v>475</v>
      </c>
      <c r="B11" s="91">
        <v>1739292351</v>
      </c>
      <c r="C11" s="227"/>
    </row>
    <row r="12" spans="1:3" s="43" customFormat="1" ht="21" customHeight="1">
      <c r="A12" s="256" t="s">
        <v>298</v>
      </c>
      <c r="B12" s="91">
        <f>B13+B14</f>
        <v>10553669411</v>
      </c>
      <c r="C12" s="227"/>
    </row>
    <row r="13" spans="1:3" s="43" customFormat="1" ht="21" customHeight="1">
      <c r="A13" s="256" t="s">
        <v>299</v>
      </c>
      <c r="B13" s="91">
        <v>318382787</v>
      </c>
      <c r="C13" s="227"/>
    </row>
    <row r="14" spans="1:3" s="43" customFormat="1" ht="21" customHeight="1">
      <c r="A14" s="256" t="s">
        <v>300</v>
      </c>
      <c r="B14" s="83">
        <v>10235286624</v>
      </c>
      <c r="C14" s="227"/>
    </row>
    <row r="15" spans="1:3" s="43" customFormat="1" ht="21" customHeight="1">
      <c r="A15" s="224" t="s">
        <v>301</v>
      </c>
      <c r="B15" s="83">
        <f>B16</f>
        <v>2513116800</v>
      </c>
      <c r="C15" s="227"/>
    </row>
    <row r="16" spans="1:3" s="43" customFormat="1" ht="21" customHeight="1">
      <c r="A16" s="224" t="s">
        <v>302</v>
      </c>
      <c r="B16" s="83">
        <v>2513116800</v>
      </c>
      <c r="C16" s="227"/>
    </row>
    <row r="17" spans="1:3" s="43" customFormat="1" ht="21" customHeight="1">
      <c r="A17" s="224" t="s">
        <v>303</v>
      </c>
      <c r="B17" s="83">
        <f>B18</f>
        <v>1247761535</v>
      </c>
      <c r="C17" s="227"/>
    </row>
    <row r="18" spans="1:3" s="43" customFormat="1" ht="21" customHeight="1">
      <c r="A18" s="224" t="s">
        <v>476</v>
      </c>
      <c r="B18" s="83">
        <v>1247761535</v>
      </c>
      <c r="C18" s="227"/>
    </row>
    <row r="19" spans="1:3" s="43" customFormat="1" ht="21" hidden="1" customHeight="1">
      <c r="A19" s="224" t="s">
        <v>304</v>
      </c>
      <c r="B19" s="83">
        <f>B20</f>
        <v>0</v>
      </c>
      <c r="C19" s="227"/>
    </row>
    <row r="20" spans="1:3" s="43" customFormat="1" ht="21" hidden="1" customHeight="1">
      <c r="A20" s="224" t="s">
        <v>305</v>
      </c>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c r="A35" s="224"/>
      <c r="B35" s="83"/>
      <c r="C35" s="227"/>
    </row>
    <row r="36" spans="1:3" s="43" customFormat="1" ht="21" customHeight="1">
      <c r="A36" s="224"/>
      <c r="B36" s="83"/>
      <c r="C36" s="227"/>
    </row>
    <row r="37" spans="1:3" s="43" customFormat="1" ht="21" customHeight="1">
      <c r="A37" s="224"/>
      <c r="B37" s="83"/>
      <c r="C37" s="227"/>
    </row>
    <row r="38" spans="1:3" s="43" customFormat="1" ht="21" customHeight="1">
      <c r="A38" s="224"/>
      <c r="B38" s="83"/>
      <c r="C38" s="227"/>
    </row>
    <row r="39" spans="1:3" s="43" customFormat="1" ht="21" customHeight="1">
      <c r="A39" s="224"/>
      <c r="B39" s="83"/>
      <c r="C39" s="227"/>
    </row>
    <row r="40" spans="1:3" s="43" customFormat="1" ht="21" customHeight="1">
      <c r="A40" s="224"/>
      <c r="B40" s="83"/>
      <c r="C40" s="227"/>
    </row>
    <row r="41" spans="1:3" s="43" customFormat="1" ht="21" customHeight="1" thickBot="1">
      <c r="A41" s="230" t="s">
        <v>145</v>
      </c>
      <c r="B41" s="231">
        <f>B6+B8+B10+B12+B15+B17+B19</f>
        <v>31589288887</v>
      </c>
      <c r="C41"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85" orientation="portrait" r:id="rId1"/>
  <headerFooter alignWithMargins="0">
    <oddFooter>&amp;C&amp;"標楷體,標準"26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C32"/>
  <sheetViews>
    <sheetView workbookViewId="0">
      <selection activeCell="A11" sqref="A11:A12"/>
    </sheetView>
  </sheetViews>
  <sheetFormatPr defaultColWidth="8.9140625" defaultRowHeight="16.2"/>
  <cols>
    <col min="1" max="1" width="41.75" style="30" customWidth="1"/>
    <col min="2" max="2" width="15" style="31" customWidth="1"/>
    <col min="3" max="3" width="14.75" style="30" customWidth="1"/>
    <col min="4" max="16384" width="8.9140625" style="30"/>
  </cols>
  <sheetData>
    <row r="1" spans="1:3" ht="20.100000000000001" customHeight="1">
      <c r="A1" s="520" t="s">
        <v>15</v>
      </c>
      <c r="B1" s="520"/>
      <c r="C1" s="520"/>
    </row>
    <row r="2" spans="1:3" ht="20.100000000000001" customHeight="1">
      <c r="A2" s="521" t="s">
        <v>314</v>
      </c>
      <c r="B2" s="521"/>
      <c r="C2" s="521"/>
    </row>
    <row r="3" spans="1:3" ht="20.100000000000001" customHeight="1">
      <c r="A3" s="522" t="s">
        <v>563</v>
      </c>
      <c r="B3" s="522"/>
      <c r="C3" s="522"/>
    </row>
    <row r="4" spans="1:3" ht="20.100000000000001" customHeight="1" thickBot="1">
      <c r="C4" s="79" t="s">
        <v>179</v>
      </c>
    </row>
    <row r="5" spans="1:3" s="43" customFormat="1" ht="21" customHeight="1">
      <c r="A5" s="221" t="s">
        <v>142</v>
      </c>
      <c r="B5" s="222" t="s">
        <v>143</v>
      </c>
      <c r="C5" s="223" t="s">
        <v>147</v>
      </c>
    </row>
    <row r="6" spans="1:3" s="43" customFormat="1" ht="21" customHeight="1">
      <c r="A6" s="247" t="s">
        <v>148</v>
      </c>
      <c r="B6" s="82">
        <f>B7+B8</f>
        <v>17662613599</v>
      </c>
      <c r="C6" s="255"/>
    </row>
    <row r="7" spans="1:3" s="43" customFormat="1" ht="21" customHeight="1">
      <c r="A7" s="224" t="s">
        <v>149</v>
      </c>
      <c r="B7" s="83">
        <v>16606133294</v>
      </c>
      <c r="C7" s="227"/>
    </row>
    <row r="8" spans="1:3" s="43" customFormat="1" ht="21" customHeight="1">
      <c r="A8" s="224" t="s">
        <v>187</v>
      </c>
      <c r="B8" s="83">
        <v>1056480305</v>
      </c>
      <c r="C8" s="227"/>
    </row>
    <row r="9" spans="1:3" s="43" customFormat="1" ht="21" customHeight="1">
      <c r="A9" s="224" t="s">
        <v>150</v>
      </c>
      <c r="B9" s="83">
        <f>B10</f>
        <v>38221717901</v>
      </c>
      <c r="C9" s="227"/>
    </row>
    <row r="10" spans="1:3" s="43" customFormat="1" ht="21" customHeight="1">
      <c r="A10" s="224" t="s">
        <v>151</v>
      </c>
      <c r="B10" s="83">
        <v>38221717901</v>
      </c>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145</v>
      </c>
      <c r="B32" s="231">
        <f>B6+B9</f>
        <v>55884331500</v>
      </c>
      <c r="C32"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&amp;C&amp;"標楷體,標準"&amp;11 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I37"/>
  <sheetViews>
    <sheetView zoomScale="75" zoomScaleNormal="75" workbookViewId="0">
      <selection activeCell="F9" sqref="F9"/>
    </sheetView>
  </sheetViews>
  <sheetFormatPr defaultColWidth="9.75" defaultRowHeight="16.2"/>
  <cols>
    <col min="1" max="1" width="38.75" style="125" customWidth="1"/>
    <col min="2" max="2" width="14.75" style="125" bestFit="1" customWidth="1"/>
    <col min="3" max="3" width="8" style="125" customWidth="1"/>
    <col min="4" max="4" width="15.75" style="125" bestFit="1" customWidth="1"/>
    <col min="5" max="5" width="8.9140625" style="125" customWidth="1"/>
    <col min="6" max="6" width="15.33203125" style="125" customWidth="1"/>
    <col min="7" max="7" width="8.08203125" style="125" customWidth="1"/>
    <col min="8" max="8" width="15.33203125" style="125" customWidth="1"/>
    <col min="9" max="9" width="8.25" style="125" customWidth="1"/>
    <col min="10" max="16384" width="9.75" style="125"/>
  </cols>
  <sheetData>
    <row r="1" spans="1:9" s="124" customFormat="1" ht="30" customHeight="1">
      <c r="A1" s="407" t="s">
        <v>449</v>
      </c>
      <c r="B1" s="408"/>
      <c r="C1" s="408"/>
      <c r="D1" s="408"/>
      <c r="E1" s="408"/>
      <c r="F1" s="408"/>
      <c r="G1" s="408"/>
      <c r="H1" s="408"/>
      <c r="I1" s="409"/>
    </row>
    <row r="2" spans="1:9" s="124" customFormat="1" ht="30" customHeight="1">
      <c r="A2" s="410" t="s">
        <v>450</v>
      </c>
      <c r="B2" s="408"/>
      <c r="C2" s="408"/>
      <c r="D2" s="408"/>
      <c r="E2" s="408"/>
      <c r="F2" s="408"/>
      <c r="G2" s="408"/>
      <c r="H2" s="408"/>
      <c r="I2" s="409"/>
    </row>
    <row r="3" spans="1:9" s="124" customFormat="1" ht="30" customHeight="1">
      <c r="A3" s="411" t="s">
        <v>559</v>
      </c>
      <c r="B3" s="412"/>
      <c r="C3" s="412"/>
      <c r="D3" s="412"/>
      <c r="E3" s="412"/>
      <c r="F3" s="412"/>
      <c r="G3" s="412"/>
      <c r="H3" s="412"/>
      <c r="I3" s="413"/>
    </row>
    <row r="4" spans="1:9" s="124" customFormat="1" ht="30" customHeight="1" thickBot="1">
      <c r="H4" s="416" t="s">
        <v>13</v>
      </c>
      <c r="I4" s="406"/>
    </row>
    <row r="5" spans="1:9" ht="60" customHeight="1">
      <c r="A5" s="423" t="s">
        <v>129</v>
      </c>
      <c r="B5" s="414" t="s">
        <v>191</v>
      </c>
      <c r="C5" s="415"/>
      <c r="D5" s="414" t="s">
        <v>56</v>
      </c>
      <c r="E5" s="415"/>
      <c r="F5" s="414" t="s">
        <v>10</v>
      </c>
      <c r="G5" s="403"/>
      <c r="H5" s="414" t="s">
        <v>61</v>
      </c>
      <c r="I5" s="425"/>
    </row>
    <row r="6" spans="1:9" ht="60" customHeight="1">
      <c r="A6" s="424"/>
      <c r="B6" s="126" t="s">
        <v>62</v>
      </c>
      <c r="C6" s="127" t="s">
        <v>130</v>
      </c>
      <c r="D6" s="126" t="s">
        <v>55</v>
      </c>
      <c r="E6" s="128" t="s">
        <v>130</v>
      </c>
      <c r="F6" s="126" t="s">
        <v>57</v>
      </c>
      <c r="G6" s="129" t="s">
        <v>130</v>
      </c>
      <c r="H6" s="129" t="s">
        <v>59</v>
      </c>
      <c r="I6" s="130" t="s">
        <v>130</v>
      </c>
    </row>
    <row r="7" spans="1:9" s="135" customFormat="1" ht="42.6" customHeight="1">
      <c r="A7" s="131" t="s">
        <v>74</v>
      </c>
      <c r="B7" s="132">
        <f>B8+B11</f>
        <v>96767913000</v>
      </c>
      <c r="C7" s="133">
        <v>100</v>
      </c>
      <c r="D7" s="132">
        <f>D8+D11</f>
        <v>272442076060</v>
      </c>
      <c r="E7" s="134">
        <v>100</v>
      </c>
      <c r="F7" s="132">
        <f>F8+F11</f>
        <v>175674163060</v>
      </c>
      <c r="G7" s="133">
        <f t="shared" ref="G7:G19" si="0">ROUND(IF(F7=0,0,+F7/B7*100),2)</f>
        <v>181.54</v>
      </c>
      <c r="H7" s="132">
        <f>H8+H11</f>
        <v>4649840744</v>
      </c>
      <c r="I7" s="292">
        <v>100</v>
      </c>
    </row>
    <row r="8" spans="1:9" s="135" customFormat="1" ht="42.6" customHeight="1">
      <c r="A8" s="136" t="s">
        <v>485</v>
      </c>
      <c r="B8" s="137">
        <f>B9+B10</f>
        <v>92266749000</v>
      </c>
      <c r="C8" s="138">
        <f t="shared" ref="C8" si="1">ROUND(IF(B8=0,0,B8/$B$7*100),2)</f>
        <v>95.35</v>
      </c>
      <c r="D8" s="137">
        <f>D9+D10</f>
        <v>267792630258</v>
      </c>
      <c r="E8" s="139">
        <f t="shared" ref="E8:E19" si="2">ROUND(IF(D8=0,0,D8/$D$7*100),2)</f>
        <v>98.29</v>
      </c>
      <c r="F8" s="137">
        <f>D8-B8</f>
        <v>175525881258</v>
      </c>
      <c r="G8" s="138">
        <f t="shared" si="0"/>
        <v>190.24</v>
      </c>
      <c r="H8" s="137">
        <v>723131233</v>
      </c>
      <c r="I8" s="233">
        <f t="shared" ref="I8:I12" si="3">ROUND(IF(H8=0,0,H8/$H$7*100),2)</f>
        <v>15.55</v>
      </c>
    </row>
    <row r="9" spans="1:9" s="135" customFormat="1" ht="42.6" customHeight="1">
      <c r="A9" s="136" t="s">
        <v>486</v>
      </c>
      <c r="B9" s="137">
        <v>91598270000</v>
      </c>
      <c r="C9" s="138">
        <f t="shared" ref="C9" si="4">ROUND(IF(B9=0,0,B9/$B$7*100),2)</f>
        <v>94.66</v>
      </c>
      <c r="D9" s="137">
        <v>267007170930</v>
      </c>
      <c r="E9" s="139">
        <f t="shared" si="2"/>
        <v>98.01</v>
      </c>
      <c r="F9" s="137">
        <f t="shared" ref="F9:F19" si="5">D9-B9</f>
        <v>175408900930</v>
      </c>
      <c r="G9" s="138">
        <f t="shared" si="0"/>
        <v>191.5</v>
      </c>
      <c r="H9" s="137"/>
      <c r="I9" s="233"/>
    </row>
    <row r="10" spans="1:9" s="135" customFormat="1" ht="42.6" customHeight="1">
      <c r="A10" s="136" t="s">
        <v>282</v>
      </c>
      <c r="B10" s="137">
        <v>668479000</v>
      </c>
      <c r="C10" s="138">
        <f>ROUND(IF(B10=0,0,B10/$B$7*100),2)-0.01</f>
        <v>0.67999999999999994</v>
      </c>
      <c r="D10" s="137">
        <v>785459328</v>
      </c>
      <c r="E10" s="139">
        <f t="shared" si="2"/>
        <v>0.28999999999999998</v>
      </c>
      <c r="F10" s="137">
        <f t="shared" si="5"/>
        <v>116980328</v>
      </c>
      <c r="G10" s="138">
        <f t="shared" si="0"/>
        <v>17.5</v>
      </c>
      <c r="H10" s="137">
        <v>723131233</v>
      </c>
      <c r="I10" s="233">
        <f t="shared" si="3"/>
        <v>15.55</v>
      </c>
    </row>
    <row r="11" spans="1:9" s="135" customFormat="1" ht="42.6" customHeight="1">
      <c r="A11" s="136" t="s">
        <v>274</v>
      </c>
      <c r="B11" s="137">
        <f>B12</f>
        <v>4501164000</v>
      </c>
      <c r="C11" s="138">
        <f t="shared" ref="C11:C12" si="6">ROUND(IF(B11=0,0,B11/$B$7*100),2)</f>
        <v>4.6500000000000004</v>
      </c>
      <c r="D11" s="137">
        <f>D12</f>
        <v>4649445802</v>
      </c>
      <c r="E11" s="139">
        <f t="shared" si="2"/>
        <v>1.71</v>
      </c>
      <c r="F11" s="137">
        <f t="shared" si="5"/>
        <v>148281802</v>
      </c>
      <c r="G11" s="138">
        <f t="shared" si="0"/>
        <v>3.29</v>
      </c>
      <c r="H11" s="137">
        <f>H12</f>
        <v>3926709511</v>
      </c>
      <c r="I11" s="233">
        <f t="shared" si="3"/>
        <v>84.45</v>
      </c>
    </row>
    <row r="12" spans="1:9" s="135" customFormat="1" ht="42.6" customHeight="1">
      <c r="A12" s="136" t="s">
        <v>238</v>
      </c>
      <c r="B12" s="137">
        <v>4501164000</v>
      </c>
      <c r="C12" s="138">
        <f t="shared" si="6"/>
        <v>4.6500000000000004</v>
      </c>
      <c r="D12" s="137">
        <f>H19</f>
        <v>4649445802</v>
      </c>
      <c r="E12" s="139">
        <f t="shared" si="2"/>
        <v>1.71</v>
      </c>
      <c r="F12" s="137">
        <f t="shared" si="5"/>
        <v>148281802</v>
      </c>
      <c r="G12" s="138">
        <f t="shared" si="0"/>
        <v>3.29</v>
      </c>
      <c r="H12" s="137">
        <v>3926709511</v>
      </c>
      <c r="I12" s="233">
        <f t="shared" si="3"/>
        <v>84.45</v>
      </c>
    </row>
    <row r="13" spans="1:9" s="135" customFormat="1" ht="42.6" customHeight="1">
      <c r="A13" s="334" t="s">
        <v>275</v>
      </c>
      <c r="B13" s="137"/>
      <c r="C13" s="138"/>
      <c r="D13" s="137"/>
      <c r="E13" s="139"/>
      <c r="F13" s="137"/>
      <c r="G13" s="138"/>
      <c r="H13" s="137"/>
      <c r="I13" s="233"/>
    </row>
    <row r="14" spans="1:9" s="135" customFormat="1" ht="43.8" customHeight="1">
      <c r="A14" s="136" t="s">
        <v>75</v>
      </c>
      <c r="B14" s="137">
        <f>B15</f>
        <v>91598270000</v>
      </c>
      <c r="C14" s="138">
        <f t="shared" ref="C14:C19" si="7">ROUND(IF(B14=0,0,B14/$B$7*100),2)</f>
        <v>94.66</v>
      </c>
      <c r="D14" s="137">
        <f>D15</f>
        <v>267007777942</v>
      </c>
      <c r="E14" s="139">
        <f t="shared" si="2"/>
        <v>98.01</v>
      </c>
      <c r="F14" s="137">
        <f t="shared" si="5"/>
        <v>175409507942</v>
      </c>
      <c r="G14" s="138">
        <f t="shared" si="0"/>
        <v>191.5</v>
      </c>
      <c r="H14" s="137">
        <f>H15</f>
        <v>394942</v>
      </c>
      <c r="I14" s="233">
        <f t="shared" ref="I14:I19" si="8">ROUND(IF(H14=0,0,H14/$H$7*100),2)</f>
        <v>0.01</v>
      </c>
    </row>
    <row r="15" spans="1:9" s="135" customFormat="1" ht="43.8" customHeight="1">
      <c r="A15" s="136" t="s">
        <v>180</v>
      </c>
      <c r="B15" s="137">
        <f>B16+B17</f>
        <v>91598270000</v>
      </c>
      <c r="C15" s="138">
        <f t="shared" si="7"/>
        <v>94.66</v>
      </c>
      <c r="D15" s="137">
        <f>D16+D17</f>
        <v>267007777942</v>
      </c>
      <c r="E15" s="139">
        <f t="shared" si="2"/>
        <v>98.01</v>
      </c>
      <c r="F15" s="137">
        <f t="shared" si="5"/>
        <v>175409507942</v>
      </c>
      <c r="G15" s="138">
        <f t="shared" si="0"/>
        <v>191.5</v>
      </c>
      <c r="H15" s="137">
        <f>H16+H17</f>
        <v>394942</v>
      </c>
      <c r="I15" s="233">
        <f t="shared" si="8"/>
        <v>0.01</v>
      </c>
    </row>
    <row r="16" spans="1:9" s="135" customFormat="1" ht="43.8" customHeight="1">
      <c r="A16" s="136" t="s">
        <v>283</v>
      </c>
      <c r="B16" s="293">
        <v>91598270000</v>
      </c>
      <c r="C16" s="138">
        <f t="shared" si="7"/>
        <v>94.66</v>
      </c>
      <c r="D16" s="137">
        <f>D9</f>
        <v>267007170930</v>
      </c>
      <c r="E16" s="139">
        <f t="shared" si="2"/>
        <v>98.01</v>
      </c>
      <c r="F16" s="137">
        <f t="shared" si="5"/>
        <v>175408900930</v>
      </c>
      <c r="G16" s="138">
        <f t="shared" si="0"/>
        <v>191.5</v>
      </c>
      <c r="H16" s="137"/>
      <c r="I16" s="233"/>
    </row>
    <row r="17" spans="1:9" s="135" customFormat="1" ht="43.8" customHeight="1">
      <c r="A17" s="136" t="s">
        <v>76</v>
      </c>
      <c r="B17" s="137"/>
      <c r="C17" s="138"/>
      <c r="D17" s="137">
        <v>607012</v>
      </c>
      <c r="E17" s="139">
        <f t="shared" si="2"/>
        <v>0</v>
      </c>
      <c r="F17" s="137">
        <f t="shared" si="5"/>
        <v>607012</v>
      </c>
      <c r="G17" s="138"/>
      <c r="H17" s="137">
        <v>394942</v>
      </c>
      <c r="I17" s="233">
        <f t="shared" si="8"/>
        <v>0.01</v>
      </c>
    </row>
    <row r="18" spans="1:9" s="135" customFormat="1" ht="43.8" customHeight="1">
      <c r="A18" s="136" t="s">
        <v>77</v>
      </c>
      <c r="B18" s="137">
        <f>B19</f>
        <v>5169643000</v>
      </c>
      <c r="C18" s="138">
        <f t="shared" si="7"/>
        <v>5.34</v>
      </c>
      <c r="D18" s="137">
        <f>D19</f>
        <v>5434298118</v>
      </c>
      <c r="E18" s="139">
        <f t="shared" si="2"/>
        <v>1.99</v>
      </c>
      <c r="F18" s="137">
        <f t="shared" si="5"/>
        <v>264655118</v>
      </c>
      <c r="G18" s="138">
        <f t="shared" si="0"/>
        <v>5.12</v>
      </c>
      <c r="H18" s="137">
        <f>H19</f>
        <v>4649445802</v>
      </c>
      <c r="I18" s="233">
        <f t="shared" si="8"/>
        <v>99.99</v>
      </c>
    </row>
    <row r="19" spans="1:9" s="135" customFormat="1" ht="43.8" customHeight="1">
      <c r="A19" s="136" t="s">
        <v>239</v>
      </c>
      <c r="B19" s="137">
        <v>5169643000</v>
      </c>
      <c r="C19" s="138">
        <f t="shared" si="7"/>
        <v>5.34</v>
      </c>
      <c r="D19" s="140">
        <f>D10+D12-D17</f>
        <v>5434298118</v>
      </c>
      <c r="E19" s="139">
        <f t="shared" si="2"/>
        <v>1.99</v>
      </c>
      <c r="F19" s="137">
        <f t="shared" si="5"/>
        <v>264655118</v>
      </c>
      <c r="G19" s="138">
        <f t="shared" si="0"/>
        <v>5.12</v>
      </c>
      <c r="H19" s="140">
        <f>H10+H12-H17</f>
        <v>4649445802</v>
      </c>
      <c r="I19" s="233">
        <f t="shared" si="8"/>
        <v>99.99</v>
      </c>
    </row>
    <row r="20" spans="1:9" s="135" customFormat="1" ht="39.9" customHeight="1">
      <c r="A20" s="136" t="s">
        <v>267</v>
      </c>
      <c r="B20" s="140"/>
      <c r="C20" s="141"/>
      <c r="D20" s="140"/>
      <c r="E20" s="139"/>
      <c r="F20" s="137"/>
      <c r="G20" s="138"/>
      <c r="H20" s="140">
        <f>H21</f>
        <v>42384324212</v>
      </c>
      <c r="I20" s="233"/>
    </row>
    <row r="21" spans="1:9" s="135" customFormat="1" ht="39.9" customHeight="1">
      <c r="A21" s="136" t="s">
        <v>268</v>
      </c>
      <c r="B21" s="140"/>
      <c r="C21" s="141"/>
      <c r="D21" s="140"/>
      <c r="E21" s="139"/>
      <c r="F21" s="137"/>
      <c r="G21" s="142"/>
      <c r="H21" s="140">
        <f>H22</f>
        <v>42384324212</v>
      </c>
      <c r="I21" s="233"/>
    </row>
    <row r="22" spans="1:9" s="135" customFormat="1" ht="39.9" customHeight="1">
      <c r="A22" s="136" t="s">
        <v>487</v>
      </c>
      <c r="B22" s="140"/>
      <c r="C22" s="141"/>
      <c r="D22" s="140"/>
      <c r="E22" s="139"/>
      <c r="F22" s="137"/>
      <c r="G22" s="142"/>
      <c r="H22" s="140">
        <v>42384324212</v>
      </c>
      <c r="I22" s="233"/>
    </row>
    <row r="23" spans="1:9" s="135" customFormat="1" ht="39.9" customHeight="1">
      <c r="A23" s="136" t="s">
        <v>269</v>
      </c>
      <c r="B23" s="140"/>
      <c r="C23" s="141"/>
      <c r="D23" s="140"/>
      <c r="E23" s="139"/>
      <c r="F23" s="137"/>
      <c r="G23" s="142"/>
      <c r="H23" s="140"/>
      <c r="I23" s="233"/>
    </row>
    <row r="24" spans="1:9" s="135" customFormat="1" ht="39.9" customHeight="1">
      <c r="A24" s="334" t="s">
        <v>275</v>
      </c>
      <c r="B24" s="140"/>
      <c r="C24" s="141"/>
      <c r="D24" s="140"/>
      <c r="E24" s="139"/>
      <c r="F24" s="137"/>
      <c r="G24" s="142"/>
      <c r="H24" s="140"/>
      <c r="I24" s="233"/>
    </row>
    <row r="25" spans="1:9" s="135" customFormat="1" ht="39.9" customHeight="1">
      <c r="A25" s="136" t="s">
        <v>270</v>
      </c>
      <c r="B25" s="140"/>
      <c r="C25" s="141"/>
      <c r="D25" s="140"/>
      <c r="E25" s="139"/>
      <c r="F25" s="137"/>
      <c r="G25" s="142"/>
      <c r="H25" s="140">
        <f>H26</f>
        <v>42384324212</v>
      </c>
      <c r="I25" s="233"/>
    </row>
    <row r="26" spans="1:9" s="135" customFormat="1" ht="39.9" customHeight="1">
      <c r="A26" s="136" t="s">
        <v>271</v>
      </c>
      <c r="B26" s="140"/>
      <c r="C26" s="141"/>
      <c r="D26" s="140"/>
      <c r="E26" s="139"/>
      <c r="F26" s="137"/>
      <c r="G26" s="142"/>
      <c r="H26" s="140">
        <f>H27</f>
        <v>42384324212</v>
      </c>
      <c r="I26" s="233"/>
    </row>
    <row r="27" spans="1:9" s="135" customFormat="1" ht="39.9" customHeight="1">
      <c r="A27" s="136" t="s">
        <v>488</v>
      </c>
      <c r="B27" s="140"/>
      <c r="C27" s="141"/>
      <c r="D27" s="140"/>
      <c r="E27" s="139"/>
      <c r="F27" s="137"/>
      <c r="G27" s="142"/>
      <c r="H27" s="140">
        <v>42384324212</v>
      </c>
      <c r="I27" s="233"/>
    </row>
    <row r="28" spans="1:9" s="135" customFormat="1" ht="39.9" customHeight="1">
      <c r="A28" s="136" t="s">
        <v>272</v>
      </c>
      <c r="B28" s="140"/>
      <c r="C28" s="141"/>
      <c r="D28" s="140"/>
      <c r="E28" s="141"/>
      <c r="F28" s="137"/>
      <c r="G28" s="142"/>
      <c r="H28" s="140"/>
      <c r="I28" s="234"/>
    </row>
    <row r="29" spans="1:9" s="135" customFormat="1" ht="27" customHeight="1" thickBot="1">
      <c r="A29" s="143"/>
      <c r="B29" s="144"/>
      <c r="C29" s="145"/>
      <c r="D29" s="144"/>
      <c r="E29" s="145"/>
      <c r="F29" s="146"/>
      <c r="G29" s="147"/>
      <c r="H29" s="144"/>
      <c r="I29" s="235"/>
    </row>
    <row r="30" spans="1:9" s="148" customFormat="1" ht="19.5" customHeight="1">
      <c r="A30" s="420" t="s">
        <v>237</v>
      </c>
      <c r="B30" s="421"/>
      <c r="C30" s="421"/>
      <c r="D30" s="421"/>
      <c r="E30" s="421"/>
      <c r="F30" s="421"/>
      <c r="G30" s="421"/>
      <c r="H30" s="421"/>
      <c r="I30" s="422"/>
    </row>
    <row r="31" spans="1:9" s="148" customFormat="1" ht="15" customHeight="1">
      <c r="A31" s="419" t="s">
        <v>580</v>
      </c>
      <c r="B31" s="419"/>
      <c r="C31" s="419"/>
      <c r="D31" s="419"/>
      <c r="E31" s="419"/>
      <c r="F31" s="419"/>
      <c r="G31" s="419"/>
      <c r="H31" s="419"/>
      <c r="I31" s="302"/>
    </row>
    <row r="32" spans="1:9" s="148" customFormat="1" ht="18" customHeight="1">
      <c r="A32" s="419" t="s">
        <v>583</v>
      </c>
      <c r="B32" s="419"/>
      <c r="C32" s="419"/>
      <c r="D32" s="419"/>
      <c r="E32" s="419"/>
      <c r="F32" s="419"/>
      <c r="G32" s="419"/>
      <c r="H32" s="419"/>
      <c r="I32" s="125"/>
    </row>
    <row r="33" spans="1:9" s="148" customFormat="1" ht="15.75" customHeight="1">
      <c r="A33" s="300" t="s">
        <v>581</v>
      </c>
      <c r="B33" s="301"/>
      <c r="C33" s="301"/>
      <c r="D33" s="301"/>
      <c r="E33" s="301"/>
      <c r="F33" s="301"/>
      <c r="G33" s="301"/>
      <c r="H33" s="301"/>
      <c r="I33" s="302"/>
    </row>
    <row r="34" spans="1:9" s="148" customFormat="1" ht="20.25" customHeight="1">
      <c r="A34" s="419" t="s">
        <v>582</v>
      </c>
      <c r="B34" s="419"/>
      <c r="C34" s="419"/>
      <c r="D34" s="419"/>
      <c r="E34" s="419"/>
      <c r="F34" s="419"/>
      <c r="G34" s="419"/>
      <c r="H34" s="419"/>
      <c r="I34" s="302"/>
    </row>
    <row r="35" spans="1:9" ht="30" customHeight="1">
      <c r="A35" s="417" t="s">
        <v>3</v>
      </c>
      <c r="B35" s="418"/>
      <c r="C35" s="418"/>
      <c r="D35" s="418"/>
      <c r="E35" s="418"/>
      <c r="F35" s="418"/>
      <c r="G35" s="418"/>
      <c r="H35" s="418"/>
    </row>
    <row r="36" spans="1:9" ht="30" customHeight="1"/>
    <row r="37" spans="1:9">
      <c r="D37" s="149" t="s">
        <v>3</v>
      </c>
      <c r="E37" s="149"/>
    </row>
  </sheetData>
  <mergeCells count="14">
    <mergeCell ref="A35:H35"/>
    <mergeCell ref="A32:H32"/>
    <mergeCell ref="A30:I30"/>
    <mergeCell ref="A5:A6"/>
    <mergeCell ref="F5:G5"/>
    <mergeCell ref="H5:I5"/>
    <mergeCell ref="A34:H34"/>
    <mergeCell ref="A31:H31"/>
    <mergeCell ref="A1:I1"/>
    <mergeCell ref="A2:I2"/>
    <mergeCell ref="A3:I3"/>
    <mergeCell ref="B5:C5"/>
    <mergeCell ref="D5:E5"/>
    <mergeCell ref="H4:I4"/>
  </mergeCells>
  <phoneticPr fontId="2" type="noConversion"/>
  <printOptions horizontalCentered="1"/>
  <pageMargins left="0.47244094488188981" right="0.47244094488188981" top="0.78740157480314965" bottom="0.78740157480314965" header="0.11811023622047245" footer="0.39370078740157483"/>
  <pageSetup paperSize="9" scale="54" fitToHeight="0" orientation="portrait" r:id="rId1"/>
  <headerFooter alignWithMargins="0">
    <oddFooter>&amp;C&amp;"標楷體,標準"&amp;16 10</oddFooter>
  </headerFooter>
  <ignoredErrors>
    <ignoredError sqref="C10:C11 G7 C8 C14:C16 C18 D19 H19"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47"/>
  <sheetViews>
    <sheetView workbookViewId="0">
      <selection activeCell="H22" sqref="H22"/>
    </sheetView>
  </sheetViews>
  <sheetFormatPr defaultColWidth="8.9140625" defaultRowHeight="16.2"/>
  <cols>
    <col min="1" max="1" width="36.58203125" style="30" customWidth="1"/>
    <col min="2" max="2" width="18.6640625" style="31" customWidth="1"/>
    <col min="3" max="3" width="12.08203125" style="30" customWidth="1"/>
    <col min="4" max="16384" width="8.9140625" style="30"/>
  </cols>
  <sheetData>
    <row r="1" spans="1:3" ht="20.100000000000001" customHeight="1">
      <c r="A1" s="520" t="s">
        <v>15</v>
      </c>
      <c r="B1" s="520"/>
      <c r="C1" s="520"/>
    </row>
    <row r="2" spans="1:3" ht="20.100000000000001" customHeight="1">
      <c r="A2" s="521" t="s">
        <v>91</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15" customHeight="1">
      <c r="A6" s="247" t="s">
        <v>26</v>
      </c>
      <c r="B6" s="82">
        <f>SUM(B7:B23)</f>
        <v>335282342157</v>
      </c>
      <c r="C6" s="255"/>
    </row>
    <row r="7" spans="1:3" s="43" customFormat="1" ht="15" customHeight="1">
      <c r="A7" s="224" t="s">
        <v>650</v>
      </c>
      <c r="B7" s="83">
        <v>118108151</v>
      </c>
      <c r="C7" s="227"/>
    </row>
    <row r="8" spans="1:3" s="43" customFormat="1" ht="15" customHeight="1">
      <c r="A8" s="224" t="s">
        <v>651</v>
      </c>
      <c r="B8" s="83">
        <v>20583631403</v>
      </c>
      <c r="C8" s="227"/>
    </row>
    <row r="9" spans="1:3" s="43" customFormat="1" ht="15" customHeight="1">
      <c r="A9" s="224" t="s">
        <v>652</v>
      </c>
      <c r="B9" s="83">
        <v>17792767750</v>
      </c>
      <c r="C9" s="227"/>
    </row>
    <row r="10" spans="1:3" s="43" customFormat="1" ht="15" customHeight="1">
      <c r="A10" s="224" t="s">
        <v>653</v>
      </c>
      <c r="B10" s="83">
        <v>8568619326</v>
      </c>
      <c r="C10" s="227"/>
    </row>
    <row r="11" spans="1:3" s="43" customFormat="1" ht="15" customHeight="1">
      <c r="A11" s="224" t="s">
        <v>654</v>
      </c>
      <c r="B11" s="83">
        <v>12951891858</v>
      </c>
      <c r="C11" s="227"/>
    </row>
    <row r="12" spans="1:3" s="43" customFormat="1" ht="15" customHeight="1">
      <c r="A12" s="224" t="s">
        <v>655</v>
      </c>
      <c r="B12" s="83">
        <v>31778323687</v>
      </c>
      <c r="C12" s="227"/>
    </row>
    <row r="13" spans="1:3" s="43" customFormat="1" ht="15" customHeight="1">
      <c r="A13" s="224" t="s">
        <v>656</v>
      </c>
      <c r="B13" s="83">
        <v>31090529234</v>
      </c>
      <c r="C13" s="227"/>
    </row>
    <row r="14" spans="1:3" s="43" customFormat="1" ht="15" customHeight="1">
      <c r="A14" s="224" t="s">
        <v>657</v>
      </c>
      <c r="B14" s="83">
        <v>36715677547</v>
      </c>
      <c r="C14" s="227"/>
    </row>
    <row r="15" spans="1:3" s="43" customFormat="1" ht="15" customHeight="1">
      <c r="A15" s="224" t="s">
        <v>658</v>
      </c>
      <c r="B15" s="83">
        <v>18280865988</v>
      </c>
      <c r="C15" s="227"/>
    </row>
    <row r="16" spans="1:3" s="43" customFormat="1" ht="15" customHeight="1">
      <c r="A16" s="224" t="s">
        <v>659</v>
      </c>
      <c r="B16" s="83">
        <v>35725188966</v>
      </c>
      <c r="C16" s="227"/>
    </row>
    <row r="17" spans="1:3" s="43" customFormat="1" ht="15" customHeight="1">
      <c r="A17" s="224" t="s">
        <v>660</v>
      </c>
      <c r="B17" s="83">
        <v>15360787476</v>
      </c>
      <c r="C17" s="227"/>
    </row>
    <row r="18" spans="1:3" s="43" customFormat="1" ht="15" customHeight="1">
      <c r="A18" s="224" t="s">
        <v>661</v>
      </c>
      <c r="B18" s="83">
        <v>8886966194</v>
      </c>
      <c r="C18" s="227"/>
    </row>
    <row r="19" spans="1:3" s="43" customFormat="1" ht="15" customHeight="1">
      <c r="A19" s="224" t="s">
        <v>662</v>
      </c>
      <c r="B19" s="83">
        <v>15410302015</v>
      </c>
      <c r="C19" s="227"/>
    </row>
    <row r="20" spans="1:3" s="43" customFormat="1" ht="15" customHeight="1">
      <c r="A20" s="224" t="s">
        <v>663</v>
      </c>
      <c r="B20" s="83">
        <v>21804503304</v>
      </c>
      <c r="C20" s="227"/>
    </row>
    <row r="21" spans="1:3" s="43" customFormat="1" ht="15" customHeight="1">
      <c r="A21" s="224" t="s">
        <v>664</v>
      </c>
      <c r="B21" s="83">
        <v>19970237829</v>
      </c>
      <c r="C21" s="227"/>
    </row>
    <row r="22" spans="1:3" s="43" customFormat="1" ht="15" customHeight="1">
      <c r="A22" s="224" t="s">
        <v>740</v>
      </c>
      <c r="B22" s="83">
        <v>21615882701</v>
      </c>
      <c r="C22" s="227"/>
    </row>
    <row r="23" spans="1:3" s="43" customFormat="1" ht="15" customHeight="1">
      <c r="A23" s="224" t="s">
        <v>665</v>
      </c>
      <c r="B23" s="83">
        <v>18628058728</v>
      </c>
      <c r="C23" s="227"/>
    </row>
    <row r="24" spans="1:3" s="43" customFormat="1" ht="15" customHeight="1">
      <c r="A24" s="224" t="s">
        <v>27</v>
      </c>
      <c r="B24" s="83">
        <f>SUM(B25:B45)</f>
        <v>1049142564704</v>
      </c>
      <c r="C24" s="227"/>
    </row>
    <row r="25" spans="1:3" s="43" customFormat="1" ht="15" customHeight="1">
      <c r="A25" s="224" t="s">
        <v>741</v>
      </c>
      <c r="B25" s="83">
        <v>185676</v>
      </c>
      <c r="C25" s="227"/>
    </row>
    <row r="26" spans="1:3" s="43" customFormat="1" ht="15" customHeight="1">
      <c r="A26" s="224" t="s">
        <v>743</v>
      </c>
      <c r="B26" s="83">
        <v>4350468</v>
      </c>
      <c r="C26" s="227"/>
    </row>
    <row r="27" spans="1:3" s="43" customFormat="1" ht="15" customHeight="1">
      <c r="A27" s="224" t="s">
        <v>742</v>
      </c>
      <c r="B27" s="83">
        <v>20770074</v>
      </c>
      <c r="C27" s="227"/>
    </row>
    <row r="28" spans="1:3" s="43" customFormat="1" ht="15" customHeight="1">
      <c r="A28" s="224" t="s">
        <v>744</v>
      </c>
      <c r="B28" s="83">
        <v>1551273</v>
      </c>
      <c r="C28" s="227"/>
    </row>
    <row r="29" spans="1:3" s="43" customFormat="1" ht="15" customHeight="1">
      <c r="A29" s="224" t="s">
        <v>745</v>
      </c>
      <c r="B29" s="83">
        <v>1262818</v>
      </c>
      <c r="C29" s="227"/>
    </row>
    <row r="30" spans="1:3" s="43" customFormat="1" ht="15" customHeight="1">
      <c r="A30" s="224" t="s">
        <v>746</v>
      </c>
      <c r="B30" s="83">
        <v>103706904</v>
      </c>
      <c r="C30" s="227"/>
    </row>
    <row r="31" spans="1:3" s="43" customFormat="1" ht="15" customHeight="1">
      <c r="A31" s="224" t="s">
        <v>747</v>
      </c>
      <c r="B31" s="83">
        <v>15514426</v>
      </c>
      <c r="C31" s="227"/>
    </row>
    <row r="32" spans="1:3" s="43" customFormat="1" ht="15" customHeight="1">
      <c r="A32" s="224" t="s">
        <v>748</v>
      </c>
      <c r="B32" s="83">
        <v>103598460555</v>
      </c>
      <c r="C32" s="227"/>
    </row>
    <row r="33" spans="1:3" s="43" customFormat="1" ht="15" customHeight="1">
      <c r="A33" s="224" t="s">
        <v>749</v>
      </c>
      <c r="B33" s="83">
        <v>76509207755</v>
      </c>
      <c r="C33" s="227"/>
    </row>
    <row r="34" spans="1:3" s="43" customFormat="1" ht="15" customHeight="1">
      <c r="A34" s="224" t="s">
        <v>750</v>
      </c>
      <c r="B34" s="83">
        <v>49536659699</v>
      </c>
      <c r="C34" s="227"/>
    </row>
    <row r="35" spans="1:3" s="43" customFormat="1" ht="15" customHeight="1">
      <c r="A35" s="224" t="s">
        <v>751</v>
      </c>
      <c r="B35" s="83">
        <v>129730210468</v>
      </c>
      <c r="C35" s="227"/>
    </row>
    <row r="36" spans="1:3" s="43" customFormat="1" ht="15" customHeight="1">
      <c r="A36" s="224" t="s">
        <v>752</v>
      </c>
      <c r="B36" s="83">
        <v>129835853073</v>
      </c>
      <c r="C36" s="227"/>
    </row>
    <row r="37" spans="1:3" s="43" customFormat="1" ht="15" customHeight="1">
      <c r="A37" s="224" t="s">
        <v>753</v>
      </c>
      <c r="B37" s="83">
        <v>104093904405</v>
      </c>
      <c r="C37" s="227"/>
    </row>
    <row r="38" spans="1:3" s="43" customFormat="1" ht="15" customHeight="1">
      <c r="A38" s="224" t="s">
        <v>754</v>
      </c>
      <c r="B38" s="83">
        <v>103353550051</v>
      </c>
      <c r="C38" s="227"/>
    </row>
    <row r="39" spans="1:3" s="43" customFormat="1" ht="15" customHeight="1">
      <c r="A39" s="224" t="s">
        <v>755</v>
      </c>
      <c r="B39" s="83">
        <v>78115623620</v>
      </c>
      <c r="C39" s="227"/>
    </row>
    <row r="40" spans="1:3" s="43" customFormat="1" ht="15" customHeight="1">
      <c r="A40" s="224" t="s">
        <v>756</v>
      </c>
      <c r="B40" s="83">
        <v>58302332703</v>
      </c>
      <c r="C40" s="227"/>
    </row>
    <row r="41" spans="1:3" s="43" customFormat="1" ht="15" customHeight="1">
      <c r="A41" s="224" t="s">
        <v>757</v>
      </c>
      <c r="B41" s="83">
        <v>22936736347</v>
      </c>
      <c r="C41" s="227"/>
    </row>
    <row r="42" spans="1:3" s="43" customFormat="1" ht="15" customHeight="1">
      <c r="A42" s="224" t="s">
        <v>758</v>
      </c>
      <c r="B42" s="83">
        <v>60621102944</v>
      </c>
      <c r="C42" s="227"/>
    </row>
    <row r="43" spans="1:3" s="43" customFormat="1" ht="15" customHeight="1">
      <c r="A43" s="224" t="s">
        <v>759</v>
      </c>
      <c r="B43" s="83">
        <v>117266109082</v>
      </c>
      <c r="C43" s="227"/>
    </row>
    <row r="44" spans="1:3" s="43" customFormat="1" ht="15" customHeight="1">
      <c r="A44" s="224" t="s">
        <v>760</v>
      </c>
      <c r="B44" s="83">
        <v>15095471908</v>
      </c>
      <c r="C44" s="227"/>
    </row>
    <row r="45" spans="1:3" s="43" customFormat="1" ht="15" customHeight="1">
      <c r="A45" s="224" t="s">
        <v>761</v>
      </c>
      <c r="B45" s="83">
        <v>455</v>
      </c>
      <c r="C45" s="227"/>
    </row>
    <row r="46" spans="1:3" s="43" customFormat="1" ht="22.2" customHeight="1" thickBot="1">
      <c r="A46" s="230" t="s">
        <v>89</v>
      </c>
      <c r="B46" s="231">
        <f>B6+B24</f>
        <v>1384424906861</v>
      </c>
      <c r="C46" s="232"/>
    </row>
    <row r="47" spans="1:3" ht="21" customHeight="1"/>
  </sheetData>
  <mergeCells count="3">
    <mergeCell ref="A1:C1"/>
    <mergeCell ref="A2:C2"/>
    <mergeCell ref="A3:C3"/>
  </mergeCells>
  <phoneticPr fontId="9" type="noConversion"/>
  <printOptions horizontalCentered="1"/>
  <pageMargins left="0.59055118110236227" right="0.39370078740157483" top="0.78740157480314965" bottom="0.78740157480314965" header="0.11811023622047245" footer="0.39370078740157483"/>
  <pageSetup paperSize="9" scale="96" fitToWidth="0" orientation="portrait" r:id="rId1"/>
  <headerFooter alignWithMargins="0">
    <oddFooter>&amp;C&amp;"標楷體,標準"&amp;10 28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C40"/>
  <sheetViews>
    <sheetView workbookViewId="0">
      <selection activeCell="D14" sqref="D14"/>
    </sheetView>
  </sheetViews>
  <sheetFormatPr defaultColWidth="8.9140625" defaultRowHeight="16.2"/>
  <cols>
    <col min="1" max="1" width="41.75" style="30" customWidth="1"/>
    <col min="2" max="2" width="16.75" style="31" customWidth="1"/>
    <col min="3" max="3" width="14.75" style="30" customWidth="1"/>
    <col min="4" max="16384" width="8.9140625" style="30"/>
  </cols>
  <sheetData>
    <row r="1" spans="1:3" ht="20.100000000000001" customHeight="1">
      <c r="A1" s="520" t="s">
        <v>15</v>
      </c>
      <c r="B1" s="520"/>
      <c r="C1" s="520"/>
    </row>
    <row r="2" spans="1:3" ht="20.100000000000001" customHeight="1">
      <c r="A2" s="523" t="s">
        <v>19</v>
      </c>
      <c r="B2" s="523"/>
      <c r="C2" s="523"/>
    </row>
    <row r="3" spans="1:3" ht="20.100000000000001" customHeight="1">
      <c r="A3" s="524" t="s">
        <v>563</v>
      </c>
      <c r="B3" s="524"/>
      <c r="C3" s="524"/>
    </row>
    <row r="4" spans="1:3" ht="20.100000000000001" customHeight="1" thickBot="1">
      <c r="C4" s="79" t="s">
        <v>179</v>
      </c>
    </row>
    <row r="5" spans="1:3" s="43" customFormat="1" ht="21" customHeight="1">
      <c r="A5" s="221" t="s">
        <v>40</v>
      </c>
      <c r="B5" s="222" t="s">
        <v>17</v>
      </c>
      <c r="C5" s="223" t="s">
        <v>18</v>
      </c>
    </row>
    <row r="6" spans="1:3" s="43" customFormat="1" ht="19.8" customHeight="1">
      <c r="A6" s="247" t="s">
        <v>195</v>
      </c>
      <c r="B6" s="82">
        <f>SUM(B7:B23)</f>
        <v>40896159381</v>
      </c>
      <c r="C6" s="255"/>
    </row>
    <row r="7" spans="1:3" s="43" customFormat="1" ht="19.8" customHeight="1">
      <c r="A7" s="224" t="s">
        <v>762</v>
      </c>
      <c r="B7" s="83">
        <v>492019159</v>
      </c>
      <c r="C7" s="227"/>
    </row>
    <row r="8" spans="1:3" s="43" customFormat="1" ht="19.8" customHeight="1">
      <c r="A8" s="224" t="s">
        <v>763</v>
      </c>
      <c r="B8" s="83">
        <v>5676997639</v>
      </c>
      <c r="C8" s="227"/>
    </row>
    <row r="9" spans="1:3" s="43" customFormat="1" ht="19.8" customHeight="1">
      <c r="A9" s="224" t="s">
        <v>764</v>
      </c>
      <c r="B9" s="83">
        <v>3362175339</v>
      </c>
      <c r="C9" s="227"/>
    </row>
    <row r="10" spans="1:3" s="43" customFormat="1" ht="19.8" customHeight="1">
      <c r="A10" s="224" t="s">
        <v>765</v>
      </c>
      <c r="B10" s="83">
        <v>619365531</v>
      </c>
      <c r="C10" s="227"/>
    </row>
    <row r="11" spans="1:3" s="43" customFormat="1" ht="19.8" customHeight="1">
      <c r="A11" s="224" t="s">
        <v>766</v>
      </c>
      <c r="B11" s="83">
        <v>1514430136</v>
      </c>
      <c r="C11" s="227"/>
    </row>
    <row r="12" spans="1:3" s="43" customFormat="1" ht="19.8" customHeight="1">
      <c r="A12" s="224" t="s">
        <v>767</v>
      </c>
      <c r="B12" s="83">
        <v>3210903170</v>
      </c>
      <c r="C12" s="227"/>
    </row>
    <row r="13" spans="1:3" s="43" customFormat="1" ht="19.8" customHeight="1">
      <c r="A13" s="224" t="s">
        <v>768</v>
      </c>
      <c r="B13" s="83">
        <v>3938017267</v>
      </c>
      <c r="C13" s="227"/>
    </row>
    <row r="14" spans="1:3" s="43" customFormat="1" ht="19.8" customHeight="1">
      <c r="A14" s="224" t="s">
        <v>769</v>
      </c>
      <c r="B14" s="83">
        <v>3177836479</v>
      </c>
      <c r="C14" s="227"/>
    </row>
    <row r="15" spans="1:3" s="43" customFormat="1" ht="19.8" customHeight="1">
      <c r="A15" s="224" t="s">
        <v>770</v>
      </c>
      <c r="B15" s="83">
        <v>2222912505</v>
      </c>
      <c r="C15" s="227"/>
    </row>
    <row r="16" spans="1:3" s="43" customFormat="1" ht="19.8" customHeight="1">
      <c r="A16" s="224" t="s">
        <v>771</v>
      </c>
      <c r="B16" s="83">
        <v>4342115755</v>
      </c>
      <c r="C16" s="227"/>
    </row>
    <row r="17" spans="1:3" s="43" customFormat="1" ht="19.8" customHeight="1">
      <c r="A17" s="224" t="s">
        <v>772</v>
      </c>
      <c r="B17" s="83">
        <v>2903025319</v>
      </c>
      <c r="C17" s="227"/>
    </row>
    <row r="18" spans="1:3" s="43" customFormat="1" ht="19.8" customHeight="1">
      <c r="A18" s="224" t="s">
        <v>773</v>
      </c>
      <c r="B18" s="83">
        <v>723978392</v>
      </c>
      <c r="C18" s="227"/>
    </row>
    <row r="19" spans="1:3" s="43" customFormat="1" ht="19.8" customHeight="1">
      <c r="A19" s="224" t="s">
        <v>774</v>
      </c>
      <c r="B19" s="83">
        <v>1161790721</v>
      </c>
      <c r="C19" s="227"/>
    </row>
    <row r="20" spans="1:3" s="43" customFormat="1" ht="19.8" customHeight="1">
      <c r="A20" s="224" t="s">
        <v>775</v>
      </c>
      <c r="B20" s="83">
        <v>2231530401</v>
      </c>
      <c r="C20" s="227"/>
    </row>
    <row r="21" spans="1:3" s="43" customFormat="1" ht="19.8" customHeight="1">
      <c r="A21" s="224" t="s">
        <v>776</v>
      </c>
      <c r="B21" s="83">
        <v>1739886068</v>
      </c>
      <c r="C21" s="227"/>
    </row>
    <row r="22" spans="1:3" s="43" customFormat="1" ht="19.8" customHeight="1">
      <c r="A22" s="224" t="s">
        <v>777</v>
      </c>
      <c r="B22" s="83">
        <v>1912911943</v>
      </c>
      <c r="C22" s="227"/>
    </row>
    <row r="23" spans="1:3" s="43" customFormat="1" ht="19.8" customHeight="1">
      <c r="A23" s="224" t="s">
        <v>778</v>
      </c>
      <c r="B23" s="83">
        <v>1666263557</v>
      </c>
      <c r="C23" s="227"/>
    </row>
    <row r="24" spans="1:3" s="43" customFormat="1" ht="19.8" customHeight="1">
      <c r="A24" s="224" t="s">
        <v>28</v>
      </c>
      <c r="B24" s="83">
        <f>SUM(B25:B37)</f>
        <v>114809631090</v>
      </c>
      <c r="C24" s="227"/>
    </row>
    <row r="25" spans="1:3" s="43" customFormat="1" ht="19.8" customHeight="1">
      <c r="A25" s="224" t="s">
        <v>779</v>
      </c>
      <c r="B25" s="83">
        <v>29205490650</v>
      </c>
      <c r="C25" s="227"/>
    </row>
    <row r="26" spans="1:3" s="43" customFormat="1" ht="19.8" customHeight="1">
      <c r="A26" s="224" t="s">
        <v>780</v>
      </c>
      <c r="B26" s="83">
        <v>13853907359</v>
      </c>
      <c r="C26" s="227"/>
    </row>
    <row r="27" spans="1:3" s="43" customFormat="1" ht="19.8" customHeight="1">
      <c r="A27" s="224" t="s">
        <v>781</v>
      </c>
      <c r="B27" s="83">
        <v>98607338</v>
      </c>
      <c r="C27" s="227"/>
    </row>
    <row r="28" spans="1:3" s="43" customFormat="1" ht="19.8" customHeight="1">
      <c r="A28" s="224" t="s">
        <v>782</v>
      </c>
      <c r="B28" s="83">
        <v>16877521885</v>
      </c>
      <c r="C28" s="227"/>
    </row>
    <row r="29" spans="1:3" s="43" customFormat="1" ht="19.8" customHeight="1">
      <c r="A29" s="224" t="s">
        <v>783</v>
      </c>
      <c r="B29" s="83">
        <v>9884682045</v>
      </c>
      <c r="C29" s="227"/>
    </row>
    <row r="30" spans="1:3" s="43" customFormat="1" ht="19.8" customHeight="1">
      <c r="A30" s="224" t="s">
        <v>784</v>
      </c>
      <c r="B30" s="83">
        <v>10660664514</v>
      </c>
      <c r="C30" s="227"/>
    </row>
    <row r="31" spans="1:3" s="43" customFormat="1" ht="19.8" customHeight="1">
      <c r="A31" s="224" t="s">
        <v>785</v>
      </c>
      <c r="B31" s="83">
        <v>6941894747</v>
      </c>
      <c r="C31" s="227"/>
    </row>
    <row r="32" spans="1:3" s="43" customFormat="1" ht="19.8" customHeight="1">
      <c r="A32" s="224" t="s">
        <v>786</v>
      </c>
      <c r="B32" s="83">
        <v>5815997361</v>
      </c>
      <c r="C32" s="227"/>
    </row>
    <row r="33" spans="1:3" s="43" customFormat="1" ht="19.8" customHeight="1">
      <c r="A33" s="224" t="s">
        <v>787</v>
      </c>
      <c r="B33" s="83">
        <v>4990982453</v>
      </c>
      <c r="C33" s="227"/>
    </row>
    <row r="34" spans="1:3" s="43" customFormat="1" ht="19.8" customHeight="1">
      <c r="A34" s="224" t="s">
        <v>788</v>
      </c>
      <c r="B34" s="83">
        <v>2139242192</v>
      </c>
      <c r="C34" s="227"/>
    </row>
    <row r="35" spans="1:3" s="43" customFormat="1" ht="19.8" customHeight="1">
      <c r="A35" s="224" t="s">
        <v>789</v>
      </c>
      <c r="B35" s="83">
        <v>3171883144</v>
      </c>
      <c r="C35" s="227"/>
    </row>
    <row r="36" spans="1:3" s="43" customFormat="1" ht="19.8" customHeight="1">
      <c r="A36" s="224" t="s">
        <v>790</v>
      </c>
      <c r="B36" s="83">
        <v>11069369643</v>
      </c>
      <c r="C36" s="227"/>
    </row>
    <row r="37" spans="1:3" s="43" customFormat="1" ht="19.8" customHeight="1">
      <c r="A37" s="224" t="s">
        <v>791</v>
      </c>
      <c r="B37" s="83">
        <v>99387759</v>
      </c>
      <c r="C37" s="227"/>
    </row>
    <row r="38" spans="1:3" s="43" customFormat="1" ht="16.2" customHeight="1">
      <c r="A38" s="224"/>
      <c r="B38" s="83"/>
      <c r="C38" s="227"/>
    </row>
    <row r="39" spans="1:3" s="43" customFormat="1" ht="21" customHeight="1" thickBot="1">
      <c r="A39" s="230" t="s">
        <v>89</v>
      </c>
      <c r="B39" s="231">
        <f>B6+B24</f>
        <v>155705790471</v>
      </c>
      <c r="C39" s="232"/>
    </row>
    <row r="40" spans="1:3" ht="21.75" customHeight="1"/>
  </sheetData>
  <mergeCells count="3">
    <mergeCell ref="A1:C1"/>
    <mergeCell ref="A2:C2"/>
    <mergeCell ref="A3:C3"/>
  </mergeCells>
  <phoneticPr fontId="9" type="noConversion"/>
  <printOptions horizontalCentered="1"/>
  <pageMargins left="0.59055118110236227" right="0.39370078740157483" top="0.78740157480314965" bottom="0.78740157480314965" header="0.11811023622047245" footer="0.39370078740157483"/>
  <pageSetup paperSize="9" scale="90" fitToWidth="0" orientation="portrait" r:id="rId1"/>
  <headerFooter alignWithMargins="0">
    <oddFooter>&amp;C&amp;"標楷體,標準"&amp;11 29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workbookViewId="0">
      <selection activeCell="D20" sqref="D20"/>
    </sheetView>
  </sheetViews>
  <sheetFormatPr defaultColWidth="8.9140625" defaultRowHeight="16.2"/>
  <cols>
    <col min="1" max="1" width="47.5" style="30" bestFit="1"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462</v>
      </c>
      <c r="B2" s="521"/>
      <c r="C2" s="521"/>
    </row>
    <row r="3" spans="1:3" ht="20.100000000000001" customHeight="1">
      <c r="A3" s="522" t="s">
        <v>563</v>
      </c>
      <c r="B3" s="522"/>
      <c r="C3" s="522"/>
    </row>
    <row r="4" spans="1:3" ht="20.100000000000001" customHeight="1" thickBot="1">
      <c r="C4" s="79" t="s">
        <v>178</v>
      </c>
    </row>
    <row r="5" spans="1:3" s="43" customFormat="1" ht="21" customHeight="1">
      <c r="A5" s="221" t="s">
        <v>25</v>
      </c>
      <c r="B5" s="222" t="s">
        <v>17</v>
      </c>
      <c r="C5" s="223" t="s">
        <v>18</v>
      </c>
    </row>
    <row r="6" spans="1:3" s="43" customFormat="1" ht="22.2" customHeight="1">
      <c r="A6" s="247" t="s">
        <v>316</v>
      </c>
      <c r="B6" s="82">
        <f>SUM(B7:B8)</f>
        <v>506962890621</v>
      </c>
      <c r="C6" s="255"/>
    </row>
    <row r="7" spans="1:3" s="43" customFormat="1" ht="22.2" customHeight="1">
      <c r="A7" s="256" t="s">
        <v>792</v>
      </c>
      <c r="B7" s="83">
        <v>478368480000</v>
      </c>
      <c r="C7" s="227"/>
    </row>
    <row r="8" spans="1:3" s="43" customFormat="1" ht="22.2" customHeight="1">
      <c r="A8" s="256" t="s">
        <v>793</v>
      </c>
      <c r="B8" s="83">
        <v>28594410621</v>
      </c>
      <c r="C8" s="227"/>
    </row>
    <row r="9" spans="1:3" s="43" customFormat="1" ht="22.2" customHeight="1">
      <c r="A9" s="224" t="s">
        <v>315</v>
      </c>
      <c r="B9" s="83">
        <f>B10</f>
        <v>580000000</v>
      </c>
      <c r="C9" s="227"/>
    </row>
    <row r="10" spans="1:3" s="43" customFormat="1" ht="22.2" customHeight="1">
      <c r="A10" s="224" t="s">
        <v>794</v>
      </c>
      <c r="B10" s="83">
        <v>580000000</v>
      </c>
      <c r="C10" s="227"/>
    </row>
    <row r="11" spans="1:3" s="43" customFormat="1" ht="17.399999999999999" customHeight="1">
      <c r="A11" s="333"/>
      <c r="B11" s="83"/>
      <c r="C11" s="227"/>
    </row>
    <row r="12" spans="1:3" s="43" customFormat="1" ht="17.399999999999999" customHeight="1">
      <c r="A12" s="333"/>
      <c r="B12" s="83"/>
      <c r="C12" s="227"/>
    </row>
    <row r="13" spans="1:3" s="43" customFormat="1" ht="17.399999999999999" customHeight="1">
      <c r="A13" s="333"/>
      <c r="B13" s="83"/>
      <c r="C13" s="227"/>
    </row>
    <row r="14" spans="1:3" s="43" customFormat="1" ht="17.399999999999999" customHeight="1">
      <c r="A14" s="333"/>
      <c r="B14" s="83"/>
      <c r="C14" s="227"/>
    </row>
    <row r="15" spans="1:3" s="43" customFormat="1" ht="17.399999999999999" customHeight="1">
      <c r="A15" s="333"/>
      <c r="B15" s="83"/>
      <c r="C15" s="227"/>
    </row>
    <row r="16" spans="1:3" s="43" customFormat="1" ht="17.399999999999999" customHeight="1">
      <c r="A16" s="333"/>
      <c r="B16" s="83"/>
      <c r="C16" s="227"/>
    </row>
    <row r="17" spans="1:3" s="43" customFormat="1" ht="17.399999999999999" customHeight="1">
      <c r="A17" s="333"/>
      <c r="B17" s="83"/>
      <c r="C17" s="227"/>
    </row>
    <row r="18" spans="1:3" s="43" customFormat="1" ht="17.399999999999999" customHeight="1">
      <c r="A18" s="333"/>
      <c r="B18" s="83"/>
      <c r="C18" s="227"/>
    </row>
    <row r="19" spans="1:3" s="43" customFormat="1" ht="17.399999999999999" customHeight="1">
      <c r="A19" s="333"/>
      <c r="B19" s="83"/>
      <c r="C19" s="227"/>
    </row>
    <row r="20" spans="1:3" s="43" customFormat="1" ht="17.399999999999999" customHeight="1">
      <c r="A20" s="333"/>
      <c r="B20" s="83"/>
      <c r="C20" s="227"/>
    </row>
    <row r="21" spans="1:3" s="43" customFormat="1" ht="17.399999999999999" customHeight="1">
      <c r="A21" s="333"/>
      <c r="B21" s="83"/>
      <c r="C21" s="227"/>
    </row>
    <row r="22" spans="1:3" s="43" customFormat="1" ht="17.399999999999999" customHeight="1">
      <c r="A22" s="333"/>
      <c r="B22" s="83"/>
      <c r="C22" s="227"/>
    </row>
    <row r="23" spans="1:3" s="43" customFormat="1" ht="17.399999999999999" customHeight="1">
      <c r="A23" s="333"/>
      <c r="B23" s="83"/>
      <c r="C23" s="227"/>
    </row>
    <row r="24" spans="1:3" s="43" customFormat="1" ht="17.399999999999999" customHeight="1">
      <c r="A24" s="333"/>
      <c r="B24" s="83"/>
      <c r="C24" s="227"/>
    </row>
    <row r="25" spans="1:3" s="43" customFormat="1" ht="17.399999999999999" customHeight="1">
      <c r="A25" s="333"/>
      <c r="B25" s="83"/>
      <c r="C25" s="227"/>
    </row>
    <row r="26" spans="1:3" s="43" customFormat="1" ht="17.399999999999999" customHeight="1">
      <c r="A26" s="333"/>
      <c r="B26" s="83"/>
      <c r="C26" s="227"/>
    </row>
    <row r="27" spans="1:3" s="43" customFormat="1" ht="17.399999999999999" customHeight="1">
      <c r="A27" s="333"/>
      <c r="B27" s="83"/>
      <c r="C27" s="227"/>
    </row>
    <row r="28" spans="1:3" s="43" customFormat="1" ht="17.399999999999999" customHeight="1">
      <c r="A28" s="333"/>
      <c r="B28" s="83"/>
      <c r="C28" s="227"/>
    </row>
    <row r="29" spans="1:3" s="43" customFormat="1" ht="17.399999999999999" customHeight="1">
      <c r="A29" s="333"/>
      <c r="B29" s="83"/>
      <c r="C29" s="227"/>
    </row>
    <row r="30" spans="1:3" s="43" customFormat="1" ht="17.399999999999999" customHeight="1">
      <c r="A30" s="333"/>
      <c r="B30" s="83"/>
      <c r="C30" s="227"/>
    </row>
    <row r="31" spans="1:3" s="43" customFormat="1" ht="17.399999999999999" customHeight="1">
      <c r="A31" s="256"/>
      <c r="B31" s="83"/>
      <c r="C31" s="227"/>
    </row>
    <row r="32" spans="1:3" s="43" customFormat="1" ht="17.399999999999999" customHeight="1">
      <c r="A32" s="333"/>
      <c r="B32" s="83"/>
      <c r="C32" s="227"/>
    </row>
    <row r="33" spans="1:3" s="43" customFormat="1" ht="17.399999999999999" customHeight="1">
      <c r="A33" s="333"/>
      <c r="B33" s="83"/>
      <c r="C33" s="227"/>
    </row>
    <row r="34" spans="1:3" s="43" customFormat="1" ht="17.399999999999999" customHeight="1">
      <c r="A34" s="333"/>
      <c r="B34" s="83"/>
      <c r="C34" s="227"/>
    </row>
    <row r="35" spans="1:3" s="43" customFormat="1" ht="17.399999999999999" customHeight="1">
      <c r="A35" s="333"/>
      <c r="B35" s="83"/>
      <c r="C35" s="227"/>
    </row>
    <row r="36" spans="1:3" s="43" customFormat="1" ht="17.399999999999999" customHeight="1">
      <c r="A36" s="333"/>
      <c r="B36" s="83"/>
      <c r="C36" s="227"/>
    </row>
    <row r="37" spans="1:3" s="43" customFormat="1" ht="17.399999999999999" customHeight="1">
      <c r="A37" s="224"/>
      <c r="B37" s="83"/>
      <c r="C37" s="227"/>
    </row>
    <row r="38" spans="1:3" s="43" customFormat="1" ht="15" customHeight="1">
      <c r="A38" s="224"/>
      <c r="B38" s="83"/>
      <c r="C38" s="227"/>
    </row>
    <row r="39" spans="1:3" s="43" customFormat="1" ht="19.2" customHeight="1">
      <c r="A39" s="224"/>
      <c r="B39" s="83"/>
      <c r="C39" s="227"/>
    </row>
    <row r="40" spans="1:3" s="43" customFormat="1" ht="21" customHeight="1" thickBot="1">
      <c r="A40" s="230" t="s">
        <v>89</v>
      </c>
      <c r="B40" s="231">
        <f>B6+B9</f>
        <v>507542890621</v>
      </c>
      <c r="C40" s="232"/>
    </row>
  </sheetData>
  <mergeCells count="3">
    <mergeCell ref="A1:C1"/>
    <mergeCell ref="A2:C2"/>
    <mergeCell ref="A3:C3"/>
  </mergeCells>
  <phoneticPr fontId="9" type="noConversion"/>
  <printOptions horizontalCentered="1"/>
  <pageMargins left="0.59055118110236227" right="0.39370078740157483" top="0.78740157480314965" bottom="0.78740157480314965" header="0.11811023622047245" footer="0.39370078740157483"/>
  <pageSetup paperSize="9" scale="91" fitToHeight="0" orientation="portrait" r:id="rId1"/>
  <headerFooter alignWithMargins="0">
    <oddFooter>&amp;C&amp;"標楷體,標準"&amp;11 30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34"/>
  <sheetViews>
    <sheetView workbookViewId="0">
      <selection activeCell="A13" sqref="A13"/>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463</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4" customHeight="1">
      <c r="A6" s="247" t="s">
        <v>438</v>
      </c>
      <c r="B6" s="82">
        <v>45052489544</v>
      </c>
      <c r="C6" s="255"/>
    </row>
    <row r="7" spans="1:3" s="43" customFormat="1" ht="21" customHeight="1">
      <c r="A7" s="224" t="s">
        <v>92</v>
      </c>
      <c r="B7" s="92" t="s">
        <v>23</v>
      </c>
      <c r="C7" s="227"/>
    </row>
    <row r="8" spans="1:3" s="43" customFormat="1" ht="21" customHeight="1">
      <c r="A8" s="224"/>
      <c r="B8" s="83"/>
      <c r="C8" s="227"/>
    </row>
    <row r="9" spans="1:3" s="43" customFormat="1" ht="21" customHeight="1">
      <c r="A9" s="224"/>
      <c r="B9" s="83"/>
      <c r="C9" s="227"/>
    </row>
    <row r="10" spans="1:3" s="43" customFormat="1" ht="21" customHeight="1">
      <c r="A10" s="224"/>
      <c r="B10" s="83"/>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thickBot="1">
      <c r="A34" s="230" t="s">
        <v>89</v>
      </c>
      <c r="B34" s="231">
        <f>SUM(B6:B33)</f>
        <v>45052489544</v>
      </c>
      <c r="C34"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&amp;C&amp;"標楷體,標準"&amp;11 31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C32"/>
  <sheetViews>
    <sheetView workbookViewId="0">
      <selection activeCell="B32" sqref="B32"/>
    </sheetView>
  </sheetViews>
  <sheetFormatPr defaultColWidth="8.9140625" defaultRowHeight="16.2"/>
  <cols>
    <col min="1" max="1" width="41.75" style="30" customWidth="1"/>
    <col min="2" max="2" width="16.75" style="31" customWidth="1"/>
    <col min="3" max="3" width="14.75" style="30" customWidth="1"/>
    <col min="4" max="16384" width="8.9140625" style="30"/>
  </cols>
  <sheetData>
    <row r="1" spans="1:3" ht="20.100000000000001" customHeight="1">
      <c r="A1" s="520" t="s">
        <v>15</v>
      </c>
      <c r="B1" s="520"/>
      <c r="C1" s="520"/>
    </row>
    <row r="2" spans="1:3" ht="20.100000000000001" customHeight="1">
      <c r="A2" s="521" t="s">
        <v>52</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5.2" customHeight="1">
      <c r="A6" s="247" t="s">
        <v>93</v>
      </c>
      <c r="B6" s="82">
        <f>B7+B8</f>
        <v>275386906</v>
      </c>
      <c r="C6" s="255"/>
    </row>
    <row r="7" spans="1:3" s="43" customFormat="1" ht="25.2" customHeight="1">
      <c r="A7" s="224" t="s">
        <v>666</v>
      </c>
      <c r="B7" s="83">
        <v>236430000</v>
      </c>
      <c r="C7" s="227"/>
    </row>
    <row r="8" spans="1:3" s="43" customFormat="1" ht="21" customHeight="1">
      <c r="A8" s="224" t="s">
        <v>32</v>
      </c>
      <c r="B8" s="83">
        <v>38956906</v>
      </c>
      <c r="C8" s="227"/>
    </row>
    <row r="9" spans="1:3" s="43" customFormat="1" ht="21" customHeight="1">
      <c r="A9" s="224"/>
      <c r="B9" s="83"/>
      <c r="C9" s="227"/>
    </row>
    <row r="10" spans="1:3" s="43" customFormat="1" ht="21" customHeight="1">
      <c r="A10" s="224"/>
      <c r="B10" s="83"/>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89</v>
      </c>
      <c r="B32" s="231">
        <f>B6</f>
        <v>275386906</v>
      </c>
      <c r="C32"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9" orientation="portrait" r:id="rId1"/>
  <headerFooter alignWithMargins="0">
    <oddFooter>&amp;C&amp;"標楷體,標準"&amp;10 32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C34"/>
  <sheetViews>
    <sheetView workbookViewId="0">
      <selection activeCell="A11" sqref="A11"/>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53</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4" customHeight="1">
      <c r="A6" s="247" t="s">
        <v>29</v>
      </c>
      <c r="B6" s="82">
        <f>B7+B8</f>
        <v>511776240</v>
      </c>
      <c r="C6" s="255"/>
    </row>
    <row r="7" spans="1:3" s="43" customFormat="1" ht="24" customHeight="1">
      <c r="A7" s="224" t="s">
        <v>33</v>
      </c>
      <c r="B7" s="83">
        <v>304705022</v>
      </c>
      <c r="C7" s="227"/>
    </row>
    <row r="8" spans="1:3" s="43" customFormat="1" ht="24" customHeight="1">
      <c r="A8" s="224" t="s">
        <v>34</v>
      </c>
      <c r="B8" s="83">
        <v>207071218</v>
      </c>
      <c r="C8" s="227"/>
    </row>
    <row r="9" spans="1:3" s="43" customFormat="1" ht="24" customHeight="1">
      <c r="A9" s="224" t="s">
        <v>94</v>
      </c>
      <c r="B9" s="83">
        <f>B10+B11</f>
        <v>1694717948</v>
      </c>
      <c r="C9" s="227"/>
    </row>
    <row r="10" spans="1:3" s="43" customFormat="1" ht="24" customHeight="1">
      <c r="A10" s="224" t="s">
        <v>35</v>
      </c>
      <c r="B10" s="83">
        <v>1415471139</v>
      </c>
      <c r="C10" s="227"/>
    </row>
    <row r="11" spans="1:3" s="43" customFormat="1" ht="24" customHeight="1">
      <c r="A11" s="224" t="s">
        <v>36</v>
      </c>
      <c r="B11" s="83">
        <v>279246809</v>
      </c>
      <c r="C11" s="227"/>
    </row>
    <row r="12" spans="1:3" s="43" customFormat="1" ht="24" customHeight="1">
      <c r="A12" s="224" t="s">
        <v>306</v>
      </c>
      <c r="B12" s="83">
        <f>B13</f>
        <v>901880</v>
      </c>
      <c r="C12" s="227"/>
    </row>
    <row r="13" spans="1:3" s="43" customFormat="1" ht="24" customHeight="1">
      <c r="A13" s="224" t="s">
        <v>111</v>
      </c>
      <c r="B13" s="83">
        <v>901880</v>
      </c>
      <c r="C13" s="227"/>
    </row>
    <row r="14" spans="1:3" s="43" customFormat="1" ht="21" hidden="1" customHeight="1">
      <c r="A14" s="224" t="s">
        <v>221</v>
      </c>
      <c r="B14" s="83">
        <f>B15</f>
        <v>0</v>
      </c>
      <c r="C14" s="227"/>
    </row>
    <row r="15" spans="1:3" s="43" customFormat="1" ht="21" hidden="1" customHeight="1">
      <c r="A15" s="224" t="s">
        <v>222</v>
      </c>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thickBot="1">
      <c r="A34" s="230" t="s">
        <v>89</v>
      </c>
      <c r="B34" s="231">
        <f>B6+B9+B12+B14</f>
        <v>2207396068</v>
      </c>
      <c r="C34"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8" orientation="portrait" r:id="rId1"/>
  <headerFooter alignWithMargins="0">
    <oddFooter>&amp;C&amp;"標楷體,標準"&amp;10 33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35"/>
  <sheetViews>
    <sheetView workbookViewId="0">
      <selection activeCell="A17" sqref="A17"/>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464</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4.6" customHeight="1">
      <c r="A6" s="224" t="s">
        <v>667</v>
      </c>
      <c r="B6" s="82">
        <f>B7</f>
        <v>70</v>
      </c>
      <c r="C6" s="525"/>
    </row>
    <row r="7" spans="1:3" s="43" customFormat="1" ht="24.6" customHeight="1">
      <c r="A7" s="224" t="s">
        <v>668</v>
      </c>
      <c r="B7" s="83">
        <v>70</v>
      </c>
      <c r="C7" s="526"/>
    </row>
    <row r="8" spans="1:3" s="43" customFormat="1" ht="21" hidden="1" customHeight="1">
      <c r="A8" s="224" t="s">
        <v>261</v>
      </c>
      <c r="B8" s="83">
        <f>B9</f>
        <v>0</v>
      </c>
      <c r="C8" s="526"/>
    </row>
    <row r="9" spans="1:3" s="43" customFormat="1" ht="21" hidden="1" customHeight="1">
      <c r="A9" s="224" t="s">
        <v>37</v>
      </c>
      <c r="B9" s="83"/>
      <c r="C9" s="526"/>
    </row>
    <row r="10" spans="1:3" s="43" customFormat="1" ht="21" customHeight="1">
      <c r="A10" s="257"/>
      <c r="B10" s="83"/>
      <c r="C10" s="229"/>
    </row>
    <row r="11" spans="1:3" s="43" customFormat="1" ht="21" customHeight="1">
      <c r="A11" s="257"/>
      <c r="B11" s="83"/>
      <c r="C11" s="229"/>
    </row>
    <row r="12" spans="1:3" s="43" customFormat="1" ht="21" customHeight="1">
      <c r="A12" s="257"/>
      <c r="B12" s="83"/>
      <c r="C12" s="229"/>
    </row>
    <row r="13" spans="1:3" s="43" customFormat="1" ht="21" customHeight="1">
      <c r="A13" s="257"/>
      <c r="B13" s="83"/>
      <c r="C13" s="229"/>
    </row>
    <row r="14" spans="1:3" s="43" customFormat="1" ht="21" customHeight="1">
      <c r="A14" s="257"/>
      <c r="B14" s="83"/>
      <c r="C14" s="229"/>
    </row>
    <row r="15" spans="1:3" s="43" customFormat="1" ht="21" customHeight="1">
      <c r="A15" s="224"/>
      <c r="B15" s="83"/>
      <c r="C15" s="229"/>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thickBot="1">
      <c r="A35" s="230" t="s">
        <v>89</v>
      </c>
      <c r="B35" s="231">
        <f>B8+B6</f>
        <v>70</v>
      </c>
      <c r="C35" s="232"/>
    </row>
  </sheetData>
  <mergeCells count="4">
    <mergeCell ref="A1:C1"/>
    <mergeCell ref="A2:C2"/>
    <mergeCell ref="A3:C3"/>
    <mergeCell ref="C6:C9"/>
  </mergeCells>
  <phoneticPr fontId="9" type="noConversion"/>
  <pageMargins left="0.59055118110236227" right="0.39370078740157483" top="0.78740157480314965" bottom="0.78740157480314965" header="0.11811023622047245" footer="0.39370078740157483"/>
  <pageSetup paperSize="9" scale="98" orientation="portrait" r:id="rId1"/>
  <headerFooter alignWithMargins="0">
    <oddFooter>&amp;C&amp;"標楷體,標準"&amp;10 34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C33"/>
  <sheetViews>
    <sheetView workbookViewId="0">
      <selection activeCell="C11" sqref="C11"/>
    </sheetView>
  </sheetViews>
  <sheetFormatPr defaultColWidth="8.9140625" defaultRowHeight="16.2"/>
  <cols>
    <col min="1" max="1" width="40.58203125" style="30" customWidth="1"/>
    <col min="2" max="2" width="16.75" style="31" customWidth="1"/>
    <col min="3" max="3" width="16.6640625" style="30" customWidth="1"/>
    <col min="4" max="16384" width="8.9140625" style="30"/>
  </cols>
  <sheetData>
    <row r="1" spans="1:3" ht="20.100000000000001" customHeight="1">
      <c r="A1" s="520" t="s">
        <v>15</v>
      </c>
      <c r="B1" s="520"/>
      <c r="C1" s="520"/>
    </row>
    <row r="2" spans="1:3" ht="20.100000000000001" customHeight="1">
      <c r="A2" s="521" t="s">
        <v>216</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5.8" customHeight="1">
      <c r="A6" s="224" t="s">
        <v>214</v>
      </c>
      <c r="B6" s="82">
        <f>B7+B8+B9</f>
        <v>398119534</v>
      </c>
      <c r="C6" s="527" t="s">
        <v>725</v>
      </c>
    </row>
    <row r="7" spans="1:3" s="43" customFormat="1" ht="25.8" hidden="1" customHeight="1">
      <c r="A7" s="224" t="s">
        <v>250</v>
      </c>
      <c r="B7" s="83"/>
      <c r="C7" s="512"/>
    </row>
    <row r="8" spans="1:3" s="43" customFormat="1" ht="25.8" customHeight="1">
      <c r="A8" s="224" t="s">
        <v>215</v>
      </c>
      <c r="B8" s="83">
        <v>397433034</v>
      </c>
      <c r="C8" s="512"/>
    </row>
    <row r="9" spans="1:3" s="43" customFormat="1" ht="19.8" customHeight="1">
      <c r="A9" s="224" t="s">
        <v>496</v>
      </c>
      <c r="B9" s="83">
        <v>686500</v>
      </c>
      <c r="C9" s="512"/>
    </row>
    <row r="10" spans="1:3" s="43" customFormat="1" ht="19.8" customHeight="1">
      <c r="A10" s="257"/>
      <c r="B10" s="83"/>
      <c r="C10" s="512"/>
    </row>
    <row r="11" spans="1:3" s="43" customFormat="1" ht="21" customHeight="1">
      <c r="A11" s="224"/>
      <c r="B11" s="83"/>
      <c r="C11" s="384"/>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thickBot="1">
      <c r="A33" s="230" t="s">
        <v>89</v>
      </c>
      <c r="B33" s="231">
        <f>B6</f>
        <v>398119534</v>
      </c>
      <c r="C33" s="232"/>
    </row>
  </sheetData>
  <mergeCells count="4">
    <mergeCell ref="A1:C1"/>
    <mergeCell ref="A2:C2"/>
    <mergeCell ref="A3:C3"/>
    <mergeCell ref="C6:C10"/>
  </mergeCells>
  <phoneticPr fontId="9" type="noConversion"/>
  <pageMargins left="0.59055118110236227" right="0.39370078740157483" top="0.78740157480314965" bottom="0.78740157480314965" header="0.11811023622047245" footer="0.39370078740157483"/>
  <pageSetup paperSize="9" scale="98" orientation="portrait" r:id="rId1"/>
  <headerFooter alignWithMargins="0">
    <oddFooter>&amp;C&amp;"標楷體,標準"&amp;10 35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C37"/>
  <sheetViews>
    <sheetView workbookViewId="0">
      <selection activeCell="B18" sqref="B18"/>
    </sheetView>
  </sheetViews>
  <sheetFormatPr defaultColWidth="8.9140625" defaultRowHeight="16.2"/>
  <cols>
    <col min="1" max="1" width="54.9140625" style="30" customWidth="1"/>
    <col min="2" max="2" width="16.25" style="31" customWidth="1"/>
    <col min="3" max="3" width="13.4140625" style="30" customWidth="1"/>
    <col min="4" max="16384" width="8.9140625" style="30"/>
  </cols>
  <sheetData>
    <row r="1" spans="1:3" ht="20.100000000000001" customHeight="1">
      <c r="A1" s="520" t="s">
        <v>15</v>
      </c>
      <c r="B1" s="520"/>
      <c r="C1" s="520"/>
    </row>
    <row r="2" spans="1:3" ht="20.100000000000001" customHeight="1">
      <c r="A2" s="521" t="s">
        <v>308</v>
      </c>
      <c r="B2" s="521"/>
      <c r="C2" s="521"/>
    </row>
    <row r="3" spans="1:3" ht="20.100000000000001" customHeight="1">
      <c r="A3" s="522" t="s">
        <v>563</v>
      </c>
      <c r="B3" s="522"/>
      <c r="C3" s="522"/>
    </row>
    <row r="4" spans="1:3" ht="20.100000000000001" customHeight="1" thickBot="1">
      <c r="B4" s="80"/>
      <c r="C4" s="79" t="s">
        <v>179</v>
      </c>
    </row>
    <row r="5" spans="1:3" s="43" customFormat="1" ht="21" customHeight="1">
      <c r="A5" s="221" t="s">
        <v>25</v>
      </c>
      <c r="B5" s="222" t="s">
        <v>17</v>
      </c>
      <c r="C5" s="223" t="s">
        <v>152</v>
      </c>
    </row>
    <row r="6" spans="1:3" s="43" customFormat="1" ht="27" customHeight="1">
      <c r="A6" s="247" t="s">
        <v>309</v>
      </c>
      <c r="B6" s="89">
        <f>B7</f>
        <v>14750000000</v>
      </c>
      <c r="C6" s="255"/>
    </row>
    <row r="7" spans="1:3" s="43" customFormat="1" ht="27" customHeight="1">
      <c r="A7" s="224" t="s">
        <v>482</v>
      </c>
      <c r="B7" s="90">
        <v>14750000000</v>
      </c>
      <c r="C7" s="227"/>
    </row>
    <row r="8" spans="1:3" s="43" customFormat="1" ht="27" customHeight="1">
      <c r="A8" s="224" t="s">
        <v>310</v>
      </c>
      <c r="B8" s="90">
        <f>B9</f>
        <v>1967141131</v>
      </c>
      <c r="C8" s="227"/>
    </row>
    <row r="9" spans="1:3" s="43" customFormat="1" ht="27" customHeight="1">
      <c r="A9" s="224" t="s">
        <v>481</v>
      </c>
      <c r="B9" s="90">
        <v>1967141131</v>
      </c>
      <c r="C9" s="227"/>
    </row>
    <row r="10" spans="1:3" s="43" customFormat="1" ht="21.6" customHeight="1">
      <c r="A10" s="224" t="s">
        <v>478</v>
      </c>
      <c r="B10" s="90">
        <f>B11</f>
        <v>32300000000</v>
      </c>
      <c r="C10" s="227"/>
    </row>
    <row r="11" spans="1:3" s="43" customFormat="1" ht="21" customHeight="1">
      <c r="A11" s="224" t="s">
        <v>483</v>
      </c>
      <c r="B11" s="83">
        <v>32300000000</v>
      </c>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c r="A35" s="224"/>
      <c r="B35" s="83"/>
      <c r="C35" s="227"/>
    </row>
    <row r="36" spans="1:3" s="43" customFormat="1" ht="21" customHeight="1">
      <c r="A36" s="224"/>
      <c r="B36" s="83"/>
      <c r="C36" s="227"/>
    </row>
    <row r="37" spans="1:3" s="43" customFormat="1" ht="21" customHeight="1" thickBot="1">
      <c r="A37" s="230" t="s">
        <v>89</v>
      </c>
      <c r="B37" s="231">
        <f>B6+B8+B10</f>
        <v>49017141131</v>
      </c>
      <c r="C37"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85" orientation="portrait" r:id="rId1"/>
  <headerFooter alignWithMargins="0">
    <oddFooter>&amp;C&amp;"標楷體,標準"36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C35"/>
  <sheetViews>
    <sheetView workbookViewId="0">
      <selection activeCell="F7" sqref="F7"/>
    </sheetView>
  </sheetViews>
  <sheetFormatPr defaultColWidth="8.9140625" defaultRowHeight="16.2"/>
  <cols>
    <col min="1" max="1" width="58.6640625" style="30" customWidth="1"/>
    <col min="2" max="2" width="12.83203125" style="31" customWidth="1"/>
    <col min="3" max="3" width="9.6640625" style="30" customWidth="1"/>
    <col min="4" max="16384" width="8.9140625" style="30"/>
  </cols>
  <sheetData>
    <row r="1" spans="1:3" ht="20.100000000000001" customHeight="1">
      <c r="A1" s="520" t="s">
        <v>15</v>
      </c>
      <c r="B1" s="520"/>
      <c r="C1" s="520"/>
    </row>
    <row r="2" spans="1:3" ht="20.100000000000001" customHeight="1">
      <c r="A2" s="521" t="s">
        <v>312</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153</v>
      </c>
    </row>
    <row r="6" spans="1:3" s="43" customFormat="1" ht="25.8" customHeight="1">
      <c r="A6" s="247" t="s">
        <v>311</v>
      </c>
      <c r="B6" s="89">
        <f>B7</f>
        <v>150274055</v>
      </c>
      <c r="C6" s="255"/>
    </row>
    <row r="7" spans="1:3" s="43" customFormat="1" ht="25.8" customHeight="1">
      <c r="A7" s="224" t="s">
        <v>313</v>
      </c>
      <c r="B7" s="90">
        <v>150274055</v>
      </c>
      <c r="C7" s="227"/>
    </row>
    <row r="8" spans="1:3" s="43" customFormat="1" ht="25.8" customHeight="1">
      <c r="A8" s="224" t="s">
        <v>479</v>
      </c>
      <c r="B8" s="83">
        <f>B9</f>
        <v>-21906823</v>
      </c>
      <c r="C8" s="227"/>
    </row>
    <row r="9" spans="1:3" s="43" customFormat="1" ht="25.8" customHeight="1">
      <c r="A9" s="314" t="s">
        <v>477</v>
      </c>
      <c r="B9" s="83">
        <v>-21906823</v>
      </c>
      <c r="C9" s="227"/>
    </row>
    <row r="10" spans="1:3" s="43" customFormat="1" ht="21" customHeight="1">
      <c r="A10" s="314" t="s">
        <v>480</v>
      </c>
      <c r="B10" s="83">
        <f>B11</f>
        <v>-25939429</v>
      </c>
      <c r="C10" s="227"/>
    </row>
    <row r="11" spans="1:3" s="43" customFormat="1" ht="21" customHeight="1">
      <c r="A11" s="314" t="s">
        <v>795</v>
      </c>
      <c r="B11" s="83">
        <v>-25939429</v>
      </c>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thickBot="1">
      <c r="A35" s="230" t="s">
        <v>89</v>
      </c>
      <c r="B35" s="231">
        <f>B6+B8+B10</f>
        <v>102427803</v>
      </c>
      <c r="C35"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89" fitToHeight="0" orientation="portrait" r:id="rId1"/>
  <headerFooter alignWithMargins="0">
    <oddFooter>&amp;C&amp;"標楷體,標準"37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workbookViewId="0">
      <selection activeCell="A15" sqref="A15:B15"/>
    </sheetView>
  </sheetViews>
  <sheetFormatPr defaultColWidth="10.75" defaultRowHeight="16.2"/>
  <cols>
    <col min="1" max="1" width="13.25" style="151" customWidth="1"/>
    <col min="2" max="2" width="26.08203125" style="151" customWidth="1"/>
    <col min="3" max="3" width="17.75" style="151" customWidth="1"/>
    <col min="4" max="4" width="19.08203125" style="151" customWidth="1"/>
    <col min="5" max="5" width="16.75" style="151" customWidth="1"/>
    <col min="6" max="6" width="11.08203125" style="151" customWidth="1"/>
    <col min="7" max="16384" width="10.75" style="151"/>
  </cols>
  <sheetData>
    <row r="1" spans="1:6" s="177" customFormat="1" ht="30" customHeight="1">
      <c r="A1" s="437" t="s">
        <v>451</v>
      </c>
      <c r="B1" s="438"/>
      <c r="C1" s="438"/>
      <c r="D1" s="438"/>
      <c r="E1" s="438"/>
      <c r="F1" s="438"/>
    </row>
    <row r="2" spans="1:6" s="177" customFormat="1" ht="30" customHeight="1">
      <c r="A2" s="439" t="s">
        <v>452</v>
      </c>
      <c r="B2" s="440"/>
      <c r="C2" s="440"/>
      <c r="D2" s="440"/>
      <c r="E2" s="440"/>
      <c r="F2" s="440"/>
    </row>
    <row r="3" spans="1:6" s="177" customFormat="1" ht="30" customHeight="1">
      <c r="A3" s="441" t="s">
        <v>560</v>
      </c>
      <c r="B3" s="441"/>
      <c r="C3" s="441"/>
      <c r="D3" s="441"/>
      <c r="E3" s="441"/>
      <c r="F3" s="441"/>
    </row>
    <row r="4" spans="1:6" ht="24.9" customHeight="1" thickBot="1">
      <c r="F4" s="178" t="s">
        <v>31</v>
      </c>
    </row>
    <row r="5" spans="1:6" ht="28.2" customHeight="1">
      <c r="A5" s="442" t="s">
        <v>196</v>
      </c>
      <c r="B5" s="443"/>
      <c r="C5" s="446" t="s">
        <v>556</v>
      </c>
      <c r="D5" s="446" t="s">
        <v>555</v>
      </c>
      <c r="E5" s="447" t="s">
        <v>118</v>
      </c>
      <c r="F5" s="448"/>
    </row>
    <row r="6" spans="1:6" ht="42.6" customHeight="1">
      <c r="A6" s="444"/>
      <c r="B6" s="445"/>
      <c r="C6" s="445"/>
      <c r="D6" s="445"/>
      <c r="E6" s="179" t="s">
        <v>197</v>
      </c>
      <c r="F6" s="180" t="s">
        <v>198</v>
      </c>
    </row>
    <row r="7" spans="1:6" ht="27" customHeight="1">
      <c r="A7" s="449" t="s">
        <v>199</v>
      </c>
      <c r="B7" s="450"/>
      <c r="C7" s="150"/>
      <c r="D7" s="150"/>
      <c r="E7" s="150"/>
      <c r="F7" s="181"/>
    </row>
    <row r="8" spans="1:6" ht="27" customHeight="1">
      <c r="A8" s="433" t="s">
        <v>280</v>
      </c>
      <c r="B8" s="427"/>
      <c r="C8" s="107">
        <f>收支表!B22</f>
        <v>92266749000</v>
      </c>
      <c r="D8" s="107">
        <f>收支表!D22</f>
        <v>267792630258</v>
      </c>
      <c r="E8" s="107">
        <f>D8-C8</f>
        <v>175525881258</v>
      </c>
      <c r="F8" s="182">
        <f t="shared" ref="F8:F13" si="0">ROUND(IF(E8=0,0,+E8/C8*100),2)</f>
        <v>190.24</v>
      </c>
    </row>
    <row r="9" spans="1:6" ht="27" customHeight="1">
      <c r="A9" s="433" t="s">
        <v>442</v>
      </c>
      <c r="B9" s="427"/>
      <c r="C9" s="107">
        <v>-9227452000</v>
      </c>
      <c r="D9" s="107">
        <f>-11907454438-6615358808</f>
        <v>-18522813246</v>
      </c>
      <c r="E9" s="107">
        <f t="shared" ref="E9:E20" si="1">D9-C9</f>
        <v>-9295361246</v>
      </c>
      <c r="F9" s="182">
        <f t="shared" si="0"/>
        <v>100.74</v>
      </c>
    </row>
    <row r="10" spans="1:6" ht="27" customHeight="1">
      <c r="A10" s="433" t="s">
        <v>567</v>
      </c>
      <c r="B10" s="427"/>
      <c r="C10" s="107">
        <f>C8+C9</f>
        <v>83039297000</v>
      </c>
      <c r="D10" s="107">
        <f>D8+D9</f>
        <v>249269817012</v>
      </c>
      <c r="E10" s="107">
        <f t="shared" si="1"/>
        <v>166230520012</v>
      </c>
      <c r="F10" s="182">
        <f t="shared" si="0"/>
        <v>200.18</v>
      </c>
    </row>
    <row r="11" spans="1:6" ht="27" customHeight="1">
      <c r="A11" s="433" t="s">
        <v>566</v>
      </c>
      <c r="B11" s="427"/>
      <c r="C11" s="107">
        <f>SUM(C12:C17)</f>
        <v>-20217818000</v>
      </c>
      <c r="D11" s="107">
        <f>SUM(D12:D17)</f>
        <v>-225905118700</v>
      </c>
      <c r="E11" s="107">
        <f t="shared" si="1"/>
        <v>-205687300700</v>
      </c>
      <c r="F11" s="182">
        <f t="shared" si="0"/>
        <v>1017.36</v>
      </c>
    </row>
    <row r="12" spans="1:6" ht="27" customHeight="1">
      <c r="A12" s="426" t="s">
        <v>443</v>
      </c>
      <c r="B12" s="427"/>
      <c r="C12" s="107">
        <v>53559000</v>
      </c>
      <c r="D12" s="107">
        <v>-211403226653</v>
      </c>
      <c r="E12" s="107">
        <f t="shared" si="1"/>
        <v>-211456785653</v>
      </c>
      <c r="F12" s="182">
        <f t="shared" si="0"/>
        <v>-394810.93</v>
      </c>
    </row>
    <row r="13" spans="1:6" ht="27" customHeight="1">
      <c r="A13" s="426" t="s">
        <v>444</v>
      </c>
      <c r="B13" s="427"/>
      <c r="C13" s="107">
        <v>6154000</v>
      </c>
      <c r="D13" s="107">
        <v>-2120020551</v>
      </c>
      <c r="E13" s="107">
        <f t="shared" si="1"/>
        <v>-2126174551</v>
      </c>
      <c r="F13" s="182">
        <f t="shared" si="0"/>
        <v>-34549.47</v>
      </c>
    </row>
    <row r="14" spans="1:6" ht="27" customHeight="1">
      <c r="A14" s="426" t="s">
        <v>391</v>
      </c>
      <c r="B14" s="427"/>
      <c r="C14" s="107"/>
      <c r="D14" s="107">
        <v>26892225040</v>
      </c>
      <c r="E14" s="107">
        <f t="shared" si="1"/>
        <v>26892225040</v>
      </c>
      <c r="F14" s="182"/>
    </row>
    <row r="15" spans="1:6" ht="27" customHeight="1">
      <c r="A15" s="426" t="s">
        <v>445</v>
      </c>
      <c r="B15" s="427"/>
      <c r="C15" s="107">
        <v>-324810000</v>
      </c>
      <c r="D15" s="107">
        <v>-336889443</v>
      </c>
      <c r="E15" s="107">
        <f t="shared" si="1"/>
        <v>-12079443</v>
      </c>
      <c r="F15" s="182">
        <f>ROUND(IF(E15=0,0,+E15/C15*100),2)</f>
        <v>3.72</v>
      </c>
    </row>
    <row r="16" spans="1:6" ht="27" customHeight="1">
      <c r="A16" s="433" t="s">
        <v>571</v>
      </c>
      <c r="B16" s="427"/>
      <c r="C16" s="107">
        <v>-19952721000</v>
      </c>
      <c r="D16" s="107">
        <v>-39596290166</v>
      </c>
      <c r="E16" s="107">
        <f t="shared" si="1"/>
        <v>-19643569166</v>
      </c>
      <c r="F16" s="182">
        <f>ROUND(IF(E16=0,0,+E16/C16*100),2)</f>
        <v>98.45</v>
      </c>
    </row>
    <row r="17" spans="1:6" ht="27" customHeight="1">
      <c r="A17" s="426" t="s">
        <v>573</v>
      </c>
      <c r="B17" s="427"/>
      <c r="C17" s="107"/>
      <c r="D17" s="107">
        <v>659083073</v>
      </c>
      <c r="E17" s="107">
        <f t="shared" si="1"/>
        <v>659083073</v>
      </c>
      <c r="F17" s="182"/>
    </row>
    <row r="18" spans="1:6" ht="27" customHeight="1">
      <c r="A18" s="433" t="s">
        <v>568</v>
      </c>
      <c r="B18" s="427"/>
      <c r="C18" s="107">
        <f>C10+C11</f>
        <v>62821479000</v>
      </c>
      <c r="D18" s="107">
        <f>D10+D11</f>
        <v>23364698312</v>
      </c>
      <c r="E18" s="107">
        <f t="shared" si="1"/>
        <v>-39456780688</v>
      </c>
      <c r="F18" s="182">
        <f>ROUND(IF(E18=0,0,+E18/C18*100),2)</f>
        <v>-62.81</v>
      </c>
    </row>
    <row r="19" spans="1:6" ht="27" customHeight="1">
      <c r="A19" s="433" t="s">
        <v>388</v>
      </c>
      <c r="B19" s="427"/>
      <c r="C19" s="107">
        <v>8801478000</v>
      </c>
      <c r="D19" s="107">
        <v>12137729230</v>
      </c>
      <c r="E19" s="107">
        <f t="shared" si="1"/>
        <v>3336251230</v>
      </c>
      <c r="F19" s="182">
        <f>ROUND(IF(E19=0,0,+E19/C19*100),2)</f>
        <v>37.909999999999997</v>
      </c>
    </row>
    <row r="20" spans="1:6" ht="27" customHeight="1">
      <c r="A20" s="433" t="s">
        <v>389</v>
      </c>
      <c r="B20" s="427"/>
      <c r="C20" s="107"/>
      <c r="D20" s="107">
        <f>6615358808-227185898</f>
        <v>6388172910</v>
      </c>
      <c r="E20" s="107">
        <f t="shared" si="1"/>
        <v>6388172910</v>
      </c>
      <c r="F20" s="182"/>
    </row>
    <row r="21" spans="1:6" ht="27" customHeight="1">
      <c r="A21" s="433" t="s">
        <v>390</v>
      </c>
      <c r="B21" s="427"/>
      <c r="C21" s="107"/>
      <c r="D21" s="107"/>
      <c r="E21" s="107"/>
      <c r="F21" s="182"/>
    </row>
    <row r="22" spans="1:6" ht="27" customHeight="1">
      <c r="A22" s="428" t="s">
        <v>569</v>
      </c>
      <c r="B22" s="429"/>
      <c r="C22" s="152">
        <f>SUM(C18:C21)</f>
        <v>71622957000</v>
      </c>
      <c r="D22" s="152">
        <f>SUM(D18:D21)</f>
        <v>41890600452</v>
      </c>
      <c r="E22" s="108">
        <f>D22-C22</f>
        <v>-29732356548</v>
      </c>
      <c r="F22" s="183">
        <f>ROUND(IF(E22=0,0,+E22/C22*100),2)</f>
        <v>-41.51</v>
      </c>
    </row>
    <row r="23" spans="1:6" ht="27" customHeight="1">
      <c r="A23" s="434" t="s">
        <v>200</v>
      </c>
      <c r="B23" s="427"/>
      <c r="C23" s="153"/>
      <c r="D23" s="107"/>
      <c r="E23" s="107"/>
      <c r="F23" s="182"/>
    </row>
    <row r="24" spans="1:6" ht="27" customHeight="1">
      <c r="A24" s="435" t="s">
        <v>572</v>
      </c>
      <c r="B24" s="427"/>
      <c r="C24" s="107">
        <v>-195176334000</v>
      </c>
      <c r="D24" s="107">
        <v>-229619224181</v>
      </c>
      <c r="E24" s="107">
        <f>D24-C24</f>
        <v>-34442890181</v>
      </c>
      <c r="F24" s="182">
        <f>ROUND(IF(E24=0,0,+E24/C24*100),2)</f>
        <v>17.649999999999999</v>
      </c>
    </row>
    <row r="25" spans="1:6" ht="27" customHeight="1">
      <c r="A25" s="435" t="s">
        <v>574</v>
      </c>
      <c r="B25" s="427"/>
      <c r="C25" s="107">
        <v>-38429108000</v>
      </c>
      <c r="D25" s="107">
        <v>-514808529786</v>
      </c>
      <c r="E25" s="107">
        <f t="shared" ref="E25:E28" si="2">D25-C25</f>
        <v>-476379421786</v>
      </c>
      <c r="F25" s="182">
        <f>ROUND(IF(E25=0,0,+E25/C25*100),2)</f>
        <v>1239.6300000000001</v>
      </c>
    </row>
    <row r="26" spans="1:6" ht="27" customHeight="1">
      <c r="A26" s="435" t="s">
        <v>575</v>
      </c>
      <c r="B26" s="427"/>
      <c r="C26" s="107"/>
      <c r="D26" s="107">
        <v>493922133958</v>
      </c>
      <c r="E26" s="107">
        <f t="shared" si="2"/>
        <v>493922133958</v>
      </c>
      <c r="F26" s="182"/>
    </row>
    <row r="27" spans="1:6" ht="27" customHeight="1">
      <c r="A27" s="435" t="s">
        <v>576</v>
      </c>
      <c r="B27" s="427"/>
      <c r="C27" s="107">
        <v>-5000000</v>
      </c>
      <c r="D27" s="107">
        <v>-12179700</v>
      </c>
      <c r="E27" s="107">
        <f t="shared" si="2"/>
        <v>-7179700</v>
      </c>
      <c r="F27" s="182">
        <f>ROUND(IF(E27=0,0,+E27/C27*100),2)</f>
        <v>143.59</v>
      </c>
    </row>
    <row r="28" spans="1:6" ht="27" customHeight="1">
      <c r="A28" s="436" t="s">
        <v>570</v>
      </c>
      <c r="B28" s="429"/>
      <c r="C28" s="108">
        <f>SUM(C24:C27)</f>
        <v>-233610442000</v>
      </c>
      <c r="D28" s="108">
        <f>SUM(D24:D27)</f>
        <v>-250517799709</v>
      </c>
      <c r="E28" s="108">
        <f t="shared" si="2"/>
        <v>-16907357709</v>
      </c>
      <c r="F28" s="183">
        <f>ROUND(IF(E28=0,0,+E28/C28*100),2)</f>
        <v>7.24</v>
      </c>
    </row>
    <row r="29" spans="1:6" ht="27" customHeight="1">
      <c r="A29" s="430" t="s">
        <v>374</v>
      </c>
      <c r="B29" s="427"/>
      <c r="C29" s="153"/>
      <c r="D29" s="153"/>
      <c r="E29" s="107"/>
      <c r="F29" s="182"/>
    </row>
    <row r="30" spans="1:6" ht="27" customHeight="1">
      <c r="A30" s="426" t="s">
        <v>577</v>
      </c>
      <c r="B30" s="427"/>
      <c r="C30" s="107">
        <v>194294100000</v>
      </c>
      <c r="D30" s="107">
        <v>219272033459</v>
      </c>
      <c r="E30" s="107">
        <f t="shared" ref="E30:E35" si="3">D30-C30</f>
        <v>24977933459</v>
      </c>
      <c r="F30" s="182">
        <f t="shared" ref="F30:F35" si="4">ROUND(IF(E30=0,0,+E30/C30*100),2)</f>
        <v>12.86</v>
      </c>
    </row>
    <row r="31" spans="1:6" ht="27" customHeight="1">
      <c r="A31" s="426" t="s">
        <v>578</v>
      </c>
      <c r="B31" s="427"/>
      <c r="C31" s="107">
        <v>-26464311000</v>
      </c>
      <c r="D31" s="107">
        <v>-26903089673</v>
      </c>
      <c r="E31" s="107">
        <f t="shared" si="3"/>
        <v>-438778673</v>
      </c>
      <c r="F31" s="182">
        <f t="shared" si="4"/>
        <v>1.66</v>
      </c>
    </row>
    <row r="32" spans="1:6" ht="27" customHeight="1">
      <c r="A32" s="428" t="s">
        <v>579</v>
      </c>
      <c r="B32" s="429"/>
      <c r="C32" s="108">
        <f>SUM(C30:C31)</f>
        <v>167829789000</v>
      </c>
      <c r="D32" s="108">
        <f>SUM(D30:D31)</f>
        <v>192368943786</v>
      </c>
      <c r="E32" s="108">
        <f t="shared" si="3"/>
        <v>24539154786</v>
      </c>
      <c r="F32" s="183">
        <f t="shared" si="4"/>
        <v>14.62</v>
      </c>
    </row>
    <row r="33" spans="1:9" ht="27" customHeight="1">
      <c r="A33" s="430" t="s">
        <v>281</v>
      </c>
      <c r="B33" s="427"/>
      <c r="C33" s="108">
        <f>C22+C28+C32</f>
        <v>5842304000</v>
      </c>
      <c r="D33" s="108">
        <f>D22+D28+D32</f>
        <v>-16258255471</v>
      </c>
      <c r="E33" s="108">
        <f t="shared" si="3"/>
        <v>-22100559471</v>
      </c>
      <c r="F33" s="183">
        <f t="shared" si="4"/>
        <v>-378.28</v>
      </c>
    </row>
    <row r="34" spans="1:9" ht="27" customHeight="1">
      <c r="A34" s="430" t="s">
        <v>446</v>
      </c>
      <c r="B34" s="427"/>
      <c r="C34" s="108">
        <v>85331146000</v>
      </c>
      <c r="D34" s="108">
        <f>52889646969+32386225003</f>
        <v>85275871972</v>
      </c>
      <c r="E34" s="108">
        <f t="shared" si="3"/>
        <v>-55274028</v>
      </c>
      <c r="F34" s="183">
        <f t="shared" si="4"/>
        <v>-0.06</v>
      </c>
    </row>
    <row r="35" spans="1:9" ht="27" customHeight="1" thickBot="1">
      <c r="A35" s="431" t="s">
        <v>447</v>
      </c>
      <c r="B35" s="432"/>
      <c r="C35" s="109">
        <v>91173450000</v>
      </c>
      <c r="D35" s="109">
        <f>43632967783+24527763739+856884979</f>
        <v>69017616501</v>
      </c>
      <c r="E35" s="108">
        <f t="shared" si="3"/>
        <v>-22155833499</v>
      </c>
      <c r="F35" s="183">
        <f t="shared" si="4"/>
        <v>-24.3</v>
      </c>
    </row>
    <row r="36" spans="1:9" ht="19.5" customHeight="1">
      <c r="A36" s="184" t="s">
        <v>201</v>
      </c>
      <c r="B36" s="154"/>
      <c r="C36" s="154"/>
      <c r="D36" s="154"/>
      <c r="E36" s="154"/>
      <c r="F36" s="154"/>
      <c r="G36" s="155"/>
      <c r="H36" s="155"/>
    </row>
    <row r="37" spans="1:9" ht="19.5" customHeight="1">
      <c r="A37" s="160" t="s">
        <v>729</v>
      </c>
      <c r="B37" s="155"/>
      <c r="C37" s="155"/>
      <c r="D37" s="155"/>
      <c r="E37" s="155"/>
      <c r="F37" s="155"/>
      <c r="G37" s="155"/>
      <c r="H37" s="155"/>
    </row>
    <row r="38" spans="1:9" ht="19.5" customHeight="1">
      <c r="A38" s="160" t="s">
        <v>680</v>
      </c>
      <c r="B38" s="155"/>
      <c r="C38" s="155"/>
      <c r="D38" s="155"/>
      <c r="E38" s="155"/>
      <c r="F38" s="155"/>
      <c r="G38" s="155"/>
      <c r="H38" s="353"/>
      <c r="I38" s="353"/>
    </row>
    <row r="39" spans="1:9" ht="19.5" customHeight="1">
      <c r="A39" s="160" t="s">
        <v>682</v>
      </c>
      <c r="B39" s="155"/>
      <c r="C39" s="155"/>
      <c r="D39" s="155"/>
      <c r="E39" s="155"/>
      <c r="F39" s="155"/>
      <c r="G39" s="155"/>
      <c r="H39" s="353"/>
      <c r="I39" s="353"/>
    </row>
    <row r="40" spans="1:9" s="10" customFormat="1" ht="19.5" customHeight="1">
      <c r="A40" s="161" t="s">
        <v>681</v>
      </c>
      <c r="B40" s="155"/>
      <c r="C40" s="155"/>
      <c r="D40" s="155"/>
      <c r="E40" s="155"/>
      <c r="F40" s="155"/>
      <c r="G40" s="16"/>
      <c r="H40" s="16"/>
      <c r="I40" s="353"/>
    </row>
    <row r="41" spans="1:9" ht="19.5" customHeight="1">
      <c r="A41" s="161" t="s">
        <v>683</v>
      </c>
      <c r="B41" s="156"/>
      <c r="C41" s="156"/>
      <c r="D41" s="156"/>
      <c r="E41" s="156"/>
      <c r="F41" s="156"/>
      <c r="G41" s="353"/>
      <c r="H41" s="353"/>
      <c r="I41" s="353"/>
    </row>
    <row r="42" spans="1:9" ht="19.5" customHeight="1">
      <c r="A42" s="161" t="s">
        <v>728</v>
      </c>
      <c r="B42" s="156"/>
      <c r="C42" s="156"/>
      <c r="D42" s="156"/>
      <c r="E42" s="156"/>
      <c r="F42" s="156"/>
      <c r="G42" s="156"/>
      <c r="H42" s="156"/>
      <c r="I42" s="353"/>
    </row>
    <row r="43" spans="1:9" s="161" customFormat="1">
      <c r="A43" s="307"/>
    </row>
    <row r="46" spans="1:9">
      <c r="C46" s="157"/>
      <c r="D46" s="157"/>
      <c r="E46" s="157"/>
      <c r="F46" s="157"/>
    </row>
    <row r="47" spans="1:9" s="170" customFormat="1" ht="15">
      <c r="C47" s="158"/>
      <c r="D47" s="158"/>
      <c r="E47" s="158"/>
      <c r="F47" s="158"/>
    </row>
    <row r="48" spans="1:9" s="170" customFormat="1" ht="15">
      <c r="C48" s="159"/>
      <c r="D48" s="159"/>
      <c r="E48" s="159"/>
      <c r="F48" s="159"/>
    </row>
    <row r="49" spans="3:6" s="170" customFormat="1" ht="15">
      <c r="C49" s="158"/>
      <c r="D49" s="158"/>
      <c r="E49" s="158"/>
      <c r="F49" s="158"/>
    </row>
    <row r="50" spans="3:6">
      <c r="C50" s="157"/>
      <c r="D50" s="157"/>
      <c r="E50" s="157"/>
      <c r="F50" s="157"/>
    </row>
  </sheetData>
  <mergeCells count="36">
    <mergeCell ref="A15:B15"/>
    <mergeCell ref="A14:B14"/>
    <mergeCell ref="A9:B9"/>
    <mergeCell ref="A7:B7"/>
    <mergeCell ref="A8:B8"/>
    <mergeCell ref="A11:B11"/>
    <mergeCell ref="A12:B12"/>
    <mergeCell ref="A13:B13"/>
    <mergeCell ref="A10:B10"/>
    <mergeCell ref="A1:F1"/>
    <mergeCell ref="A2:F2"/>
    <mergeCell ref="A3:F3"/>
    <mergeCell ref="A5:B6"/>
    <mergeCell ref="C5:C6"/>
    <mergeCell ref="D5:D6"/>
    <mergeCell ref="E5:F5"/>
    <mergeCell ref="A30:B30"/>
    <mergeCell ref="A16:B16"/>
    <mergeCell ref="A17:B17"/>
    <mergeCell ref="A22:B22"/>
    <mergeCell ref="A23:B23"/>
    <mergeCell ref="A24:B24"/>
    <mergeCell ref="A25:B25"/>
    <mergeCell ref="A21:B21"/>
    <mergeCell ref="A18:B18"/>
    <mergeCell ref="A19:B19"/>
    <mergeCell ref="A26:B26"/>
    <mergeCell ref="A27:B27"/>
    <mergeCell ref="A28:B28"/>
    <mergeCell ref="A29:B29"/>
    <mergeCell ref="A20:B20"/>
    <mergeCell ref="A31:B31"/>
    <mergeCell ref="A32:B32"/>
    <mergeCell ref="A33:B33"/>
    <mergeCell ref="A34:B34"/>
    <mergeCell ref="A35:B35"/>
  </mergeCells>
  <phoneticPr fontId="9" type="noConversion"/>
  <printOptions horizontalCentered="1"/>
  <pageMargins left="0.47244094488188981" right="0.47244094488188981" top="0.78740157480314965" bottom="0.78740157480314965" header="0.11811023622047245" footer="0.39370078740157483"/>
  <pageSetup paperSize="9" scale="63" fitToHeight="0" orientation="portrait" r:id="rId1"/>
  <headerFooter alignWithMargins="0">
    <oddFooter>&amp;C&amp;"標楷體,標準"&amp;14 11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C32"/>
  <sheetViews>
    <sheetView workbookViewId="0">
      <selection activeCell="D19" sqref="D19"/>
    </sheetView>
  </sheetViews>
  <sheetFormatPr defaultColWidth="8.9140625" defaultRowHeight="16.2"/>
  <cols>
    <col min="1" max="1" width="41.75" style="30" customWidth="1"/>
    <col min="2" max="2" width="16.75" style="31" customWidth="1"/>
    <col min="3" max="3" width="14.9140625" style="30" customWidth="1"/>
    <col min="4" max="16384" width="8.9140625" style="30"/>
  </cols>
  <sheetData>
    <row r="1" spans="1:3" ht="20.100000000000001" customHeight="1">
      <c r="A1" s="520" t="s">
        <v>15</v>
      </c>
      <c r="B1" s="520"/>
      <c r="C1" s="520"/>
    </row>
    <row r="2" spans="1:3" ht="20.100000000000001" customHeight="1">
      <c r="A2" s="521" t="s">
        <v>135</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4.6" customHeight="1">
      <c r="A6" s="247" t="s">
        <v>154</v>
      </c>
      <c r="B6" s="82">
        <f>B7+B8</f>
        <v>203882314417</v>
      </c>
      <c r="C6" s="255"/>
    </row>
    <row r="7" spans="1:3" s="43" customFormat="1" ht="24.6" customHeight="1">
      <c r="A7" s="224" t="s">
        <v>155</v>
      </c>
      <c r="B7" s="83">
        <v>127727178626</v>
      </c>
      <c r="C7" s="227"/>
    </row>
    <row r="8" spans="1:3" s="43" customFormat="1" ht="24.6" customHeight="1">
      <c r="A8" s="224" t="s">
        <v>156</v>
      </c>
      <c r="B8" s="83">
        <v>76155135791</v>
      </c>
      <c r="C8" s="227"/>
    </row>
    <row r="9" spans="1:3" s="43" customFormat="1" ht="21" customHeight="1">
      <c r="A9" s="224"/>
      <c r="B9" s="83"/>
      <c r="C9" s="227"/>
    </row>
    <row r="10" spans="1:3" s="43" customFormat="1" ht="21" customHeight="1">
      <c r="A10" s="224"/>
      <c r="B10" s="83"/>
      <c r="C10" s="227"/>
    </row>
    <row r="11" spans="1:3" s="43" customFormat="1" ht="21" customHeight="1">
      <c r="A11" s="224"/>
      <c r="B11" s="83" t="s">
        <v>23</v>
      </c>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89</v>
      </c>
      <c r="B32" s="231">
        <f>B6+B9</f>
        <v>203882314417</v>
      </c>
      <c r="C32" s="232"/>
    </row>
  </sheetData>
  <mergeCells count="3">
    <mergeCell ref="A1:C1"/>
    <mergeCell ref="A2:C2"/>
    <mergeCell ref="A3:C3"/>
  </mergeCells>
  <phoneticPr fontId="9" type="noConversion"/>
  <pageMargins left="0.39370078740157483" right="0.39370078740157483" top="0.78740157480314965" bottom="0.78740157480314965" header="0.11811023622047245" footer="0.39370078740157483"/>
  <pageSetup paperSize="9" orientation="portrait" r:id="rId1"/>
  <headerFooter alignWithMargins="0">
    <oddFooter>&amp;C&amp;"標楷體,標準"&amp;10 38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A10" sqref="A10"/>
    </sheetView>
  </sheetViews>
  <sheetFormatPr defaultColWidth="8.9140625" defaultRowHeight="16.2"/>
  <cols>
    <col min="1" max="1" width="44.5" style="30" customWidth="1"/>
    <col min="2" max="2" width="16.75" style="31" customWidth="1"/>
    <col min="3" max="3" width="14.33203125" style="30" customWidth="1"/>
    <col min="4" max="16384" width="8.9140625" style="30"/>
  </cols>
  <sheetData>
    <row r="1" spans="1:3" ht="20.100000000000001" customHeight="1">
      <c r="A1" s="520" t="s">
        <v>15</v>
      </c>
      <c r="B1" s="520"/>
      <c r="C1" s="520"/>
    </row>
    <row r="2" spans="1:3" ht="20.100000000000001" customHeight="1">
      <c r="A2" s="521" t="s">
        <v>439</v>
      </c>
      <c r="B2" s="521"/>
      <c r="C2" s="521"/>
    </row>
    <row r="3" spans="1:3" ht="20.100000000000001" customHeight="1">
      <c r="A3" s="522" t="s">
        <v>563</v>
      </c>
      <c r="B3" s="522"/>
      <c r="C3" s="522"/>
    </row>
    <row r="4" spans="1:3" ht="20.100000000000001" customHeight="1" thickBot="1">
      <c r="C4" s="79" t="s">
        <v>178</v>
      </c>
    </row>
    <row r="5" spans="1:3" s="43" customFormat="1" ht="21" customHeight="1">
      <c r="A5" s="221" t="s">
        <v>25</v>
      </c>
      <c r="B5" s="222" t="s">
        <v>17</v>
      </c>
      <c r="C5" s="223" t="s">
        <v>18</v>
      </c>
    </row>
    <row r="6" spans="1:3" s="43" customFormat="1" ht="24" customHeight="1">
      <c r="A6" s="247" t="s">
        <v>317</v>
      </c>
      <c r="B6" s="82">
        <f>B7</f>
        <v>5461520000</v>
      </c>
      <c r="C6" s="255"/>
    </row>
    <row r="7" spans="1:3" s="43" customFormat="1" ht="21" customHeight="1">
      <c r="A7" s="256" t="s">
        <v>733</v>
      </c>
      <c r="B7" s="83">
        <v>5461520000</v>
      </c>
      <c r="C7" s="227"/>
    </row>
    <row r="8" spans="1:3" s="43" customFormat="1" ht="21" customHeight="1">
      <c r="A8" s="333"/>
      <c r="B8" s="83"/>
      <c r="C8" s="227"/>
    </row>
    <row r="9" spans="1:3" s="43" customFormat="1" ht="21" customHeight="1">
      <c r="A9" s="333"/>
      <c r="B9" s="83"/>
      <c r="C9" s="227"/>
    </row>
    <row r="10" spans="1:3" s="43" customFormat="1" ht="21" customHeight="1">
      <c r="A10" s="333"/>
      <c r="B10" s="83"/>
      <c r="C10" s="227"/>
    </row>
    <row r="11" spans="1:3" s="43" customFormat="1" ht="21" customHeight="1">
      <c r="A11" s="333"/>
      <c r="B11" s="83"/>
      <c r="C11" s="227"/>
    </row>
    <row r="12" spans="1:3" s="43" customFormat="1" ht="21" customHeight="1">
      <c r="A12" s="333"/>
      <c r="B12" s="83"/>
      <c r="C12" s="227"/>
    </row>
    <row r="13" spans="1:3" s="43" customFormat="1" ht="21" customHeight="1">
      <c r="A13" s="333"/>
      <c r="B13" s="83"/>
      <c r="C13" s="227"/>
    </row>
    <row r="14" spans="1:3" s="43" customFormat="1" ht="21" customHeight="1">
      <c r="A14" s="333"/>
      <c r="B14" s="83"/>
      <c r="C14" s="227"/>
    </row>
    <row r="15" spans="1:3" s="43" customFormat="1" ht="21" customHeight="1">
      <c r="A15" s="333"/>
      <c r="B15" s="83"/>
      <c r="C15" s="227"/>
    </row>
    <row r="16" spans="1:3" s="43" customFormat="1" ht="21" customHeight="1">
      <c r="A16" s="333"/>
      <c r="B16" s="83"/>
      <c r="C16" s="227"/>
    </row>
    <row r="17" spans="1:3" s="43" customFormat="1" ht="21" customHeight="1">
      <c r="A17" s="333"/>
      <c r="B17" s="83"/>
      <c r="C17" s="227"/>
    </row>
    <row r="18" spans="1:3" s="43" customFormat="1" ht="13.2"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thickBot="1">
      <c r="A34" s="230" t="s">
        <v>89</v>
      </c>
      <c r="B34" s="231">
        <f>B6</f>
        <v>5461520000</v>
      </c>
      <c r="C34"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&amp;C&amp;"標楷體,標準"&amp;11 39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75" zoomScaleNormal="75" workbookViewId="0">
      <selection activeCell="G35" sqref="G35"/>
    </sheetView>
  </sheetViews>
  <sheetFormatPr defaultColWidth="8.9140625" defaultRowHeight="16.2"/>
  <cols>
    <col min="1" max="1" width="19.4140625" style="170" customWidth="1"/>
    <col min="2" max="2" width="13.6640625" style="170" customWidth="1"/>
    <col min="3" max="3" width="14.33203125" style="170" bestFit="1" customWidth="1"/>
    <col min="4" max="4" width="16.33203125" style="170" customWidth="1"/>
    <col min="5" max="5" width="15.08203125" style="170" bestFit="1" customWidth="1"/>
    <col min="6" max="6" width="14.75" style="383" customWidth="1"/>
    <col min="7" max="7" width="17" style="171" customWidth="1"/>
    <col min="8" max="8" width="5.08203125" style="170" hidden="1" customWidth="1"/>
    <col min="9" max="9" width="18.33203125" style="170" bestFit="1" customWidth="1"/>
    <col min="10" max="10" width="16.08203125" style="171" hidden="1" customWidth="1"/>
    <col min="11" max="11" width="18.33203125" style="170" bestFit="1" customWidth="1"/>
    <col min="12" max="256" width="8.9140625" style="170"/>
    <col min="257" max="257" width="19.4140625" style="170" customWidth="1"/>
    <col min="258" max="258" width="13.6640625" style="170" customWidth="1"/>
    <col min="259" max="259" width="12.75" style="170" customWidth="1"/>
    <col min="260" max="260" width="14.75" style="170" customWidth="1"/>
    <col min="261" max="261" width="15.08203125" style="170" bestFit="1" customWidth="1"/>
    <col min="262" max="263" width="14.75" style="170" customWidth="1"/>
    <col min="264" max="264" width="0" style="170" hidden="1" customWidth="1"/>
    <col min="265" max="265" width="18.33203125" style="170" bestFit="1" customWidth="1"/>
    <col min="266" max="266" width="0" style="170" hidden="1" customWidth="1"/>
    <col min="267" max="267" width="18.33203125" style="170" bestFit="1" customWidth="1"/>
    <col min="268" max="512" width="8.9140625" style="170"/>
    <col min="513" max="513" width="19.4140625" style="170" customWidth="1"/>
    <col min="514" max="514" width="13.6640625" style="170" customWidth="1"/>
    <col min="515" max="515" width="12.75" style="170" customWidth="1"/>
    <col min="516" max="516" width="14.75" style="170" customWidth="1"/>
    <col min="517" max="517" width="15.08203125" style="170" bestFit="1" customWidth="1"/>
    <col min="518" max="519" width="14.75" style="170" customWidth="1"/>
    <col min="520" max="520" width="0" style="170" hidden="1" customWidth="1"/>
    <col min="521" max="521" width="18.33203125" style="170" bestFit="1" customWidth="1"/>
    <col min="522" max="522" width="0" style="170" hidden="1" customWidth="1"/>
    <col min="523" max="523" width="18.33203125" style="170" bestFit="1" customWidth="1"/>
    <col min="524" max="768" width="8.9140625" style="170"/>
    <col min="769" max="769" width="19.4140625" style="170" customWidth="1"/>
    <col min="770" max="770" width="13.6640625" style="170" customWidth="1"/>
    <col min="771" max="771" width="12.75" style="170" customWidth="1"/>
    <col min="772" max="772" width="14.75" style="170" customWidth="1"/>
    <col min="773" max="773" width="15.08203125" style="170" bestFit="1" customWidth="1"/>
    <col min="774" max="775" width="14.75" style="170" customWidth="1"/>
    <col min="776" max="776" width="0" style="170" hidden="1" customWidth="1"/>
    <col min="777" max="777" width="18.33203125" style="170" bestFit="1" customWidth="1"/>
    <col min="778" max="778" width="0" style="170" hidden="1" customWidth="1"/>
    <col min="779" max="779" width="18.33203125" style="170" bestFit="1" customWidth="1"/>
    <col min="780" max="1024" width="8.9140625" style="170"/>
    <col min="1025" max="1025" width="19.4140625" style="170" customWidth="1"/>
    <col min="1026" max="1026" width="13.6640625" style="170" customWidth="1"/>
    <col min="1027" max="1027" width="12.75" style="170" customWidth="1"/>
    <col min="1028" max="1028" width="14.75" style="170" customWidth="1"/>
    <col min="1029" max="1029" width="15.08203125" style="170" bestFit="1" customWidth="1"/>
    <col min="1030" max="1031" width="14.75" style="170" customWidth="1"/>
    <col min="1032" max="1032" width="0" style="170" hidden="1" customWidth="1"/>
    <col min="1033" max="1033" width="18.33203125" style="170" bestFit="1" customWidth="1"/>
    <col min="1034" max="1034" width="0" style="170" hidden="1" customWidth="1"/>
    <col min="1035" max="1035" width="18.33203125" style="170" bestFit="1" customWidth="1"/>
    <col min="1036" max="1280" width="8.9140625" style="170"/>
    <col min="1281" max="1281" width="19.4140625" style="170" customWidth="1"/>
    <col min="1282" max="1282" width="13.6640625" style="170" customWidth="1"/>
    <col min="1283" max="1283" width="12.75" style="170" customWidth="1"/>
    <col min="1284" max="1284" width="14.75" style="170" customWidth="1"/>
    <col min="1285" max="1285" width="15.08203125" style="170" bestFit="1" customWidth="1"/>
    <col min="1286" max="1287" width="14.75" style="170" customWidth="1"/>
    <col min="1288" max="1288" width="0" style="170" hidden="1" customWidth="1"/>
    <col min="1289" max="1289" width="18.33203125" style="170" bestFit="1" customWidth="1"/>
    <col min="1290" max="1290" width="0" style="170" hidden="1" customWidth="1"/>
    <col min="1291" max="1291" width="18.33203125" style="170" bestFit="1" customWidth="1"/>
    <col min="1292" max="1536" width="8.9140625" style="170"/>
    <col min="1537" max="1537" width="19.4140625" style="170" customWidth="1"/>
    <col min="1538" max="1538" width="13.6640625" style="170" customWidth="1"/>
    <col min="1539" max="1539" width="12.75" style="170" customWidth="1"/>
    <col min="1540" max="1540" width="14.75" style="170" customWidth="1"/>
    <col min="1541" max="1541" width="15.08203125" style="170" bestFit="1" customWidth="1"/>
    <col min="1542" max="1543" width="14.75" style="170" customWidth="1"/>
    <col min="1544" max="1544" width="0" style="170" hidden="1" customWidth="1"/>
    <col min="1545" max="1545" width="18.33203125" style="170" bestFit="1" customWidth="1"/>
    <col min="1546" max="1546" width="0" style="170" hidden="1" customWidth="1"/>
    <col min="1547" max="1547" width="18.33203125" style="170" bestFit="1" customWidth="1"/>
    <col min="1548" max="1792" width="8.9140625" style="170"/>
    <col min="1793" max="1793" width="19.4140625" style="170" customWidth="1"/>
    <col min="1794" max="1794" width="13.6640625" style="170" customWidth="1"/>
    <col min="1795" max="1795" width="12.75" style="170" customWidth="1"/>
    <col min="1796" max="1796" width="14.75" style="170" customWidth="1"/>
    <col min="1797" max="1797" width="15.08203125" style="170" bestFit="1" customWidth="1"/>
    <col min="1798" max="1799" width="14.75" style="170" customWidth="1"/>
    <col min="1800" max="1800" width="0" style="170" hidden="1" customWidth="1"/>
    <col min="1801" max="1801" width="18.33203125" style="170" bestFit="1" customWidth="1"/>
    <col min="1802" max="1802" width="0" style="170" hidden="1" customWidth="1"/>
    <col min="1803" max="1803" width="18.33203125" style="170" bestFit="1" customWidth="1"/>
    <col min="1804" max="2048" width="8.9140625" style="170"/>
    <col min="2049" max="2049" width="19.4140625" style="170" customWidth="1"/>
    <col min="2050" max="2050" width="13.6640625" style="170" customWidth="1"/>
    <col min="2051" max="2051" width="12.75" style="170" customWidth="1"/>
    <col min="2052" max="2052" width="14.75" style="170" customWidth="1"/>
    <col min="2053" max="2053" width="15.08203125" style="170" bestFit="1" customWidth="1"/>
    <col min="2054" max="2055" width="14.75" style="170" customWidth="1"/>
    <col min="2056" max="2056" width="0" style="170" hidden="1" customWidth="1"/>
    <col min="2057" max="2057" width="18.33203125" style="170" bestFit="1" customWidth="1"/>
    <col min="2058" max="2058" width="0" style="170" hidden="1" customWidth="1"/>
    <col min="2059" max="2059" width="18.33203125" style="170" bestFit="1" customWidth="1"/>
    <col min="2060" max="2304" width="8.9140625" style="170"/>
    <col min="2305" max="2305" width="19.4140625" style="170" customWidth="1"/>
    <col min="2306" max="2306" width="13.6640625" style="170" customWidth="1"/>
    <col min="2307" max="2307" width="12.75" style="170" customWidth="1"/>
    <col min="2308" max="2308" width="14.75" style="170" customWidth="1"/>
    <col min="2309" max="2309" width="15.08203125" style="170" bestFit="1" customWidth="1"/>
    <col min="2310" max="2311" width="14.75" style="170" customWidth="1"/>
    <col min="2312" max="2312" width="0" style="170" hidden="1" customWidth="1"/>
    <col min="2313" max="2313" width="18.33203125" style="170" bestFit="1" customWidth="1"/>
    <col min="2314" max="2314" width="0" style="170" hidden="1" customWidth="1"/>
    <col min="2315" max="2315" width="18.33203125" style="170" bestFit="1" customWidth="1"/>
    <col min="2316" max="2560" width="8.9140625" style="170"/>
    <col min="2561" max="2561" width="19.4140625" style="170" customWidth="1"/>
    <col min="2562" max="2562" width="13.6640625" style="170" customWidth="1"/>
    <col min="2563" max="2563" width="12.75" style="170" customWidth="1"/>
    <col min="2564" max="2564" width="14.75" style="170" customWidth="1"/>
    <col min="2565" max="2565" width="15.08203125" style="170" bestFit="1" customWidth="1"/>
    <col min="2566" max="2567" width="14.75" style="170" customWidth="1"/>
    <col min="2568" max="2568" width="0" style="170" hidden="1" customWidth="1"/>
    <col min="2569" max="2569" width="18.33203125" style="170" bestFit="1" customWidth="1"/>
    <col min="2570" max="2570" width="0" style="170" hidden="1" customWidth="1"/>
    <col min="2571" max="2571" width="18.33203125" style="170" bestFit="1" customWidth="1"/>
    <col min="2572" max="2816" width="8.9140625" style="170"/>
    <col min="2817" max="2817" width="19.4140625" style="170" customWidth="1"/>
    <col min="2818" max="2818" width="13.6640625" style="170" customWidth="1"/>
    <col min="2819" max="2819" width="12.75" style="170" customWidth="1"/>
    <col min="2820" max="2820" width="14.75" style="170" customWidth="1"/>
    <col min="2821" max="2821" width="15.08203125" style="170" bestFit="1" customWidth="1"/>
    <col min="2822" max="2823" width="14.75" style="170" customWidth="1"/>
    <col min="2824" max="2824" width="0" style="170" hidden="1" customWidth="1"/>
    <col min="2825" max="2825" width="18.33203125" style="170" bestFit="1" customWidth="1"/>
    <col min="2826" max="2826" width="0" style="170" hidden="1" customWidth="1"/>
    <col min="2827" max="2827" width="18.33203125" style="170" bestFit="1" customWidth="1"/>
    <col min="2828" max="3072" width="8.9140625" style="170"/>
    <col min="3073" max="3073" width="19.4140625" style="170" customWidth="1"/>
    <col min="3074" max="3074" width="13.6640625" style="170" customWidth="1"/>
    <col min="3075" max="3075" width="12.75" style="170" customWidth="1"/>
    <col min="3076" max="3076" width="14.75" style="170" customWidth="1"/>
    <col min="3077" max="3077" width="15.08203125" style="170" bestFit="1" customWidth="1"/>
    <col min="3078" max="3079" width="14.75" style="170" customWidth="1"/>
    <col min="3080" max="3080" width="0" style="170" hidden="1" customWidth="1"/>
    <col min="3081" max="3081" width="18.33203125" style="170" bestFit="1" customWidth="1"/>
    <col min="3082" max="3082" width="0" style="170" hidden="1" customWidth="1"/>
    <col min="3083" max="3083" width="18.33203125" style="170" bestFit="1" customWidth="1"/>
    <col min="3084" max="3328" width="8.9140625" style="170"/>
    <col min="3329" max="3329" width="19.4140625" style="170" customWidth="1"/>
    <col min="3330" max="3330" width="13.6640625" style="170" customWidth="1"/>
    <col min="3331" max="3331" width="12.75" style="170" customWidth="1"/>
    <col min="3332" max="3332" width="14.75" style="170" customWidth="1"/>
    <col min="3333" max="3333" width="15.08203125" style="170" bestFit="1" customWidth="1"/>
    <col min="3334" max="3335" width="14.75" style="170" customWidth="1"/>
    <col min="3336" max="3336" width="0" style="170" hidden="1" customWidth="1"/>
    <col min="3337" max="3337" width="18.33203125" style="170" bestFit="1" customWidth="1"/>
    <col min="3338" max="3338" width="0" style="170" hidden="1" customWidth="1"/>
    <col min="3339" max="3339" width="18.33203125" style="170" bestFit="1" customWidth="1"/>
    <col min="3340" max="3584" width="8.9140625" style="170"/>
    <col min="3585" max="3585" width="19.4140625" style="170" customWidth="1"/>
    <col min="3586" max="3586" width="13.6640625" style="170" customWidth="1"/>
    <col min="3587" max="3587" width="12.75" style="170" customWidth="1"/>
    <col min="3588" max="3588" width="14.75" style="170" customWidth="1"/>
    <col min="3589" max="3589" width="15.08203125" style="170" bestFit="1" customWidth="1"/>
    <col min="3590" max="3591" width="14.75" style="170" customWidth="1"/>
    <col min="3592" max="3592" width="0" style="170" hidden="1" customWidth="1"/>
    <col min="3593" max="3593" width="18.33203125" style="170" bestFit="1" customWidth="1"/>
    <col min="3594" max="3594" width="0" style="170" hidden="1" customWidth="1"/>
    <col min="3595" max="3595" width="18.33203125" style="170" bestFit="1" customWidth="1"/>
    <col min="3596" max="3840" width="8.9140625" style="170"/>
    <col min="3841" max="3841" width="19.4140625" style="170" customWidth="1"/>
    <col min="3842" max="3842" width="13.6640625" style="170" customWidth="1"/>
    <col min="3843" max="3843" width="12.75" style="170" customWidth="1"/>
    <col min="3844" max="3844" width="14.75" style="170" customWidth="1"/>
    <col min="3845" max="3845" width="15.08203125" style="170" bestFit="1" customWidth="1"/>
    <col min="3846" max="3847" width="14.75" style="170" customWidth="1"/>
    <col min="3848" max="3848" width="0" style="170" hidden="1" customWidth="1"/>
    <col min="3849" max="3849" width="18.33203125" style="170" bestFit="1" customWidth="1"/>
    <col min="3850" max="3850" width="0" style="170" hidden="1" customWidth="1"/>
    <col min="3851" max="3851" width="18.33203125" style="170" bestFit="1" customWidth="1"/>
    <col min="3852" max="4096" width="8.9140625" style="170"/>
    <col min="4097" max="4097" width="19.4140625" style="170" customWidth="1"/>
    <col min="4098" max="4098" width="13.6640625" style="170" customWidth="1"/>
    <col min="4099" max="4099" width="12.75" style="170" customWidth="1"/>
    <col min="4100" max="4100" width="14.75" style="170" customWidth="1"/>
    <col min="4101" max="4101" width="15.08203125" style="170" bestFit="1" customWidth="1"/>
    <col min="4102" max="4103" width="14.75" style="170" customWidth="1"/>
    <col min="4104" max="4104" width="0" style="170" hidden="1" customWidth="1"/>
    <col min="4105" max="4105" width="18.33203125" style="170" bestFit="1" customWidth="1"/>
    <col min="4106" max="4106" width="0" style="170" hidden="1" customWidth="1"/>
    <col min="4107" max="4107" width="18.33203125" style="170" bestFit="1" customWidth="1"/>
    <col min="4108" max="4352" width="8.9140625" style="170"/>
    <col min="4353" max="4353" width="19.4140625" style="170" customWidth="1"/>
    <col min="4354" max="4354" width="13.6640625" style="170" customWidth="1"/>
    <col min="4355" max="4355" width="12.75" style="170" customWidth="1"/>
    <col min="4356" max="4356" width="14.75" style="170" customWidth="1"/>
    <col min="4357" max="4357" width="15.08203125" style="170" bestFit="1" customWidth="1"/>
    <col min="4358" max="4359" width="14.75" style="170" customWidth="1"/>
    <col min="4360" max="4360" width="0" style="170" hidden="1" customWidth="1"/>
    <col min="4361" max="4361" width="18.33203125" style="170" bestFit="1" customWidth="1"/>
    <col min="4362" max="4362" width="0" style="170" hidden="1" customWidth="1"/>
    <col min="4363" max="4363" width="18.33203125" style="170" bestFit="1" customWidth="1"/>
    <col min="4364" max="4608" width="8.9140625" style="170"/>
    <col min="4609" max="4609" width="19.4140625" style="170" customWidth="1"/>
    <col min="4610" max="4610" width="13.6640625" style="170" customWidth="1"/>
    <col min="4611" max="4611" width="12.75" style="170" customWidth="1"/>
    <col min="4612" max="4612" width="14.75" style="170" customWidth="1"/>
    <col min="4613" max="4613" width="15.08203125" style="170" bestFit="1" customWidth="1"/>
    <col min="4614" max="4615" width="14.75" style="170" customWidth="1"/>
    <col min="4616" max="4616" width="0" style="170" hidden="1" customWidth="1"/>
    <col min="4617" max="4617" width="18.33203125" style="170" bestFit="1" customWidth="1"/>
    <col min="4618" max="4618" width="0" style="170" hidden="1" customWidth="1"/>
    <col min="4619" max="4619" width="18.33203125" style="170" bestFit="1" customWidth="1"/>
    <col min="4620" max="4864" width="8.9140625" style="170"/>
    <col min="4865" max="4865" width="19.4140625" style="170" customWidth="1"/>
    <col min="4866" max="4866" width="13.6640625" style="170" customWidth="1"/>
    <col min="4867" max="4867" width="12.75" style="170" customWidth="1"/>
    <col min="4868" max="4868" width="14.75" style="170" customWidth="1"/>
    <col min="4869" max="4869" width="15.08203125" style="170" bestFit="1" customWidth="1"/>
    <col min="4870" max="4871" width="14.75" style="170" customWidth="1"/>
    <col min="4872" max="4872" width="0" style="170" hidden="1" customWidth="1"/>
    <col min="4873" max="4873" width="18.33203125" style="170" bestFit="1" customWidth="1"/>
    <col min="4874" max="4874" width="0" style="170" hidden="1" customWidth="1"/>
    <col min="4875" max="4875" width="18.33203125" style="170" bestFit="1" customWidth="1"/>
    <col min="4876" max="5120" width="8.9140625" style="170"/>
    <col min="5121" max="5121" width="19.4140625" style="170" customWidth="1"/>
    <col min="5122" max="5122" width="13.6640625" style="170" customWidth="1"/>
    <col min="5123" max="5123" width="12.75" style="170" customWidth="1"/>
    <col min="5124" max="5124" width="14.75" style="170" customWidth="1"/>
    <col min="5125" max="5125" width="15.08203125" style="170" bestFit="1" customWidth="1"/>
    <col min="5126" max="5127" width="14.75" style="170" customWidth="1"/>
    <col min="5128" max="5128" width="0" style="170" hidden="1" customWidth="1"/>
    <col min="5129" max="5129" width="18.33203125" style="170" bestFit="1" customWidth="1"/>
    <col min="5130" max="5130" width="0" style="170" hidden="1" customWidth="1"/>
    <col min="5131" max="5131" width="18.33203125" style="170" bestFit="1" customWidth="1"/>
    <col min="5132" max="5376" width="8.9140625" style="170"/>
    <col min="5377" max="5377" width="19.4140625" style="170" customWidth="1"/>
    <col min="5378" max="5378" width="13.6640625" style="170" customWidth="1"/>
    <col min="5379" max="5379" width="12.75" style="170" customWidth="1"/>
    <col min="5380" max="5380" width="14.75" style="170" customWidth="1"/>
    <col min="5381" max="5381" width="15.08203125" style="170" bestFit="1" customWidth="1"/>
    <col min="5382" max="5383" width="14.75" style="170" customWidth="1"/>
    <col min="5384" max="5384" width="0" style="170" hidden="1" customWidth="1"/>
    <col min="5385" max="5385" width="18.33203125" style="170" bestFit="1" customWidth="1"/>
    <col min="5386" max="5386" width="0" style="170" hidden="1" customWidth="1"/>
    <col min="5387" max="5387" width="18.33203125" style="170" bestFit="1" customWidth="1"/>
    <col min="5388" max="5632" width="8.9140625" style="170"/>
    <col min="5633" max="5633" width="19.4140625" style="170" customWidth="1"/>
    <col min="5634" max="5634" width="13.6640625" style="170" customWidth="1"/>
    <col min="5635" max="5635" width="12.75" style="170" customWidth="1"/>
    <col min="5636" max="5636" width="14.75" style="170" customWidth="1"/>
    <col min="5637" max="5637" width="15.08203125" style="170" bestFit="1" customWidth="1"/>
    <col min="5638" max="5639" width="14.75" style="170" customWidth="1"/>
    <col min="5640" max="5640" width="0" style="170" hidden="1" customWidth="1"/>
    <col min="5641" max="5641" width="18.33203125" style="170" bestFit="1" customWidth="1"/>
    <col min="5642" max="5642" width="0" style="170" hidden="1" customWidth="1"/>
    <col min="5643" max="5643" width="18.33203125" style="170" bestFit="1" customWidth="1"/>
    <col min="5644" max="5888" width="8.9140625" style="170"/>
    <col min="5889" max="5889" width="19.4140625" style="170" customWidth="1"/>
    <col min="5890" max="5890" width="13.6640625" style="170" customWidth="1"/>
    <col min="5891" max="5891" width="12.75" style="170" customWidth="1"/>
    <col min="5892" max="5892" width="14.75" style="170" customWidth="1"/>
    <col min="5893" max="5893" width="15.08203125" style="170" bestFit="1" customWidth="1"/>
    <col min="5894" max="5895" width="14.75" style="170" customWidth="1"/>
    <col min="5896" max="5896" width="0" style="170" hidden="1" customWidth="1"/>
    <col min="5897" max="5897" width="18.33203125" style="170" bestFit="1" customWidth="1"/>
    <col min="5898" max="5898" width="0" style="170" hidden="1" customWidth="1"/>
    <col min="5899" max="5899" width="18.33203125" style="170" bestFit="1" customWidth="1"/>
    <col min="5900" max="6144" width="8.9140625" style="170"/>
    <col min="6145" max="6145" width="19.4140625" style="170" customWidth="1"/>
    <col min="6146" max="6146" width="13.6640625" style="170" customWidth="1"/>
    <col min="6147" max="6147" width="12.75" style="170" customWidth="1"/>
    <col min="6148" max="6148" width="14.75" style="170" customWidth="1"/>
    <col min="6149" max="6149" width="15.08203125" style="170" bestFit="1" customWidth="1"/>
    <col min="6150" max="6151" width="14.75" style="170" customWidth="1"/>
    <col min="6152" max="6152" width="0" style="170" hidden="1" customWidth="1"/>
    <col min="6153" max="6153" width="18.33203125" style="170" bestFit="1" customWidth="1"/>
    <col min="6154" max="6154" width="0" style="170" hidden="1" customWidth="1"/>
    <col min="6155" max="6155" width="18.33203125" style="170" bestFit="1" customWidth="1"/>
    <col min="6156" max="6400" width="8.9140625" style="170"/>
    <col min="6401" max="6401" width="19.4140625" style="170" customWidth="1"/>
    <col min="6402" max="6402" width="13.6640625" style="170" customWidth="1"/>
    <col min="6403" max="6403" width="12.75" style="170" customWidth="1"/>
    <col min="6404" max="6404" width="14.75" style="170" customWidth="1"/>
    <col min="6405" max="6405" width="15.08203125" style="170" bestFit="1" customWidth="1"/>
    <col min="6406" max="6407" width="14.75" style="170" customWidth="1"/>
    <col min="6408" max="6408" width="0" style="170" hidden="1" customWidth="1"/>
    <col min="6409" max="6409" width="18.33203125" style="170" bestFit="1" customWidth="1"/>
    <col min="6410" max="6410" width="0" style="170" hidden="1" customWidth="1"/>
    <col min="6411" max="6411" width="18.33203125" style="170" bestFit="1" customWidth="1"/>
    <col min="6412" max="6656" width="8.9140625" style="170"/>
    <col min="6657" max="6657" width="19.4140625" style="170" customWidth="1"/>
    <col min="6658" max="6658" width="13.6640625" style="170" customWidth="1"/>
    <col min="6659" max="6659" width="12.75" style="170" customWidth="1"/>
    <col min="6660" max="6660" width="14.75" style="170" customWidth="1"/>
    <col min="6661" max="6661" width="15.08203125" style="170" bestFit="1" customWidth="1"/>
    <col min="6662" max="6663" width="14.75" style="170" customWidth="1"/>
    <col min="6664" max="6664" width="0" style="170" hidden="1" customWidth="1"/>
    <col min="6665" max="6665" width="18.33203125" style="170" bestFit="1" customWidth="1"/>
    <col min="6666" max="6666" width="0" style="170" hidden="1" customWidth="1"/>
    <col min="6667" max="6667" width="18.33203125" style="170" bestFit="1" customWidth="1"/>
    <col min="6668" max="6912" width="8.9140625" style="170"/>
    <col min="6913" max="6913" width="19.4140625" style="170" customWidth="1"/>
    <col min="6914" max="6914" width="13.6640625" style="170" customWidth="1"/>
    <col min="6915" max="6915" width="12.75" style="170" customWidth="1"/>
    <col min="6916" max="6916" width="14.75" style="170" customWidth="1"/>
    <col min="6917" max="6917" width="15.08203125" style="170" bestFit="1" customWidth="1"/>
    <col min="6918" max="6919" width="14.75" style="170" customWidth="1"/>
    <col min="6920" max="6920" width="0" style="170" hidden="1" customWidth="1"/>
    <col min="6921" max="6921" width="18.33203125" style="170" bestFit="1" customWidth="1"/>
    <col min="6922" max="6922" width="0" style="170" hidden="1" customWidth="1"/>
    <col min="6923" max="6923" width="18.33203125" style="170" bestFit="1" customWidth="1"/>
    <col min="6924" max="7168" width="8.9140625" style="170"/>
    <col min="7169" max="7169" width="19.4140625" style="170" customWidth="1"/>
    <col min="7170" max="7170" width="13.6640625" style="170" customWidth="1"/>
    <col min="7171" max="7171" width="12.75" style="170" customWidth="1"/>
    <col min="7172" max="7172" width="14.75" style="170" customWidth="1"/>
    <col min="7173" max="7173" width="15.08203125" style="170" bestFit="1" customWidth="1"/>
    <col min="7174" max="7175" width="14.75" style="170" customWidth="1"/>
    <col min="7176" max="7176" width="0" style="170" hidden="1" customWidth="1"/>
    <col min="7177" max="7177" width="18.33203125" style="170" bestFit="1" customWidth="1"/>
    <col min="7178" max="7178" width="0" style="170" hidden="1" customWidth="1"/>
    <col min="7179" max="7179" width="18.33203125" style="170" bestFit="1" customWidth="1"/>
    <col min="7180" max="7424" width="8.9140625" style="170"/>
    <col min="7425" max="7425" width="19.4140625" style="170" customWidth="1"/>
    <col min="7426" max="7426" width="13.6640625" style="170" customWidth="1"/>
    <col min="7427" max="7427" width="12.75" style="170" customWidth="1"/>
    <col min="7428" max="7428" width="14.75" style="170" customWidth="1"/>
    <col min="7429" max="7429" width="15.08203125" style="170" bestFit="1" customWidth="1"/>
    <col min="7430" max="7431" width="14.75" style="170" customWidth="1"/>
    <col min="7432" max="7432" width="0" style="170" hidden="1" customWidth="1"/>
    <col min="7433" max="7433" width="18.33203125" style="170" bestFit="1" customWidth="1"/>
    <col min="7434" max="7434" width="0" style="170" hidden="1" customWidth="1"/>
    <col min="7435" max="7435" width="18.33203125" style="170" bestFit="1" customWidth="1"/>
    <col min="7436" max="7680" width="8.9140625" style="170"/>
    <col min="7681" max="7681" width="19.4140625" style="170" customWidth="1"/>
    <col min="7682" max="7682" width="13.6640625" style="170" customWidth="1"/>
    <col min="7683" max="7683" width="12.75" style="170" customWidth="1"/>
    <col min="7684" max="7684" width="14.75" style="170" customWidth="1"/>
    <col min="7685" max="7685" width="15.08203125" style="170" bestFit="1" customWidth="1"/>
    <col min="7686" max="7687" width="14.75" style="170" customWidth="1"/>
    <col min="7688" max="7688" width="0" style="170" hidden="1" customWidth="1"/>
    <col min="7689" max="7689" width="18.33203125" style="170" bestFit="1" customWidth="1"/>
    <col min="7690" max="7690" width="0" style="170" hidden="1" customWidth="1"/>
    <col min="7691" max="7691" width="18.33203125" style="170" bestFit="1" customWidth="1"/>
    <col min="7692" max="7936" width="8.9140625" style="170"/>
    <col min="7937" max="7937" width="19.4140625" style="170" customWidth="1"/>
    <col min="7938" max="7938" width="13.6640625" style="170" customWidth="1"/>
    <col min="7939" max="7939" width="12.75" style="170" customWidth="1"/>
    <col min="7940" max="7940" width="14.75" style="170" customWidth="1"/>
    <col min="7941" max="7941" width="15.08203125" style="170" bestFit="1" customWidth="1"/>
    <col min="7942" max="7943" width="14.75" style="170" customWidth="1"/>
    <col min="7944" max="7944" width="0" style="170" hidden="1" customWidth="1"/>
    <col min="7945" max="7945" width="18.33203125" style="170" bestFit="1" customWidth="1"/>
    <col min="7946" max="7946" width="0" style="170" hidden="1" customWidth="1"/>
    <col min="7947" max="7947" width="18.33203125" style="170" bestFit="1" customWidth="1"/>
    <col min="7948" max="8192" width="8.9140625" style="170"/>
    <col min="8193" max="8193" width="19.4140625" style="170" customWidth="1"/>
    <col min="8194" max="8194" width="13.6640625" style="170" customWidth="1"/>
    <col min="8195" max="8195" width="12.75" style="170" customWidth="1"/>
    <col min="8196" max="8196" width="14.75" style="170" customWidth="1"/>
    <col min="8197" max="8197" width="15.08203125" style="170" bestFit="1" customWidth="1"/>
    <col min="8198" max="8199" width="14.75" style="170" customWidth="1"/>
    <col min="8200" max="8200" width="0" style="170" hidden="1" customWidth="1"/>
    <col min="8201" max="8201" width="18.33203125" style="170" bestFit="1" customWidth="1"/>
    <col min="8202" max="8202" width="0" style="170" hidden="1" customWidth="1"/>
    <col min="8203" max="8203" width="18.33203125" style="170" bestFit="1" customWidth="1"/>
    <col min="8204" max="8448" width="8.9140625" style="170"/>
    <col min="8449" max="8449" width="19.4140625" style="170" customWidth="1"/>
    <col min="8450" max="8450" width="13.6640625" style="170" customWidth="1"/>
    <col min="8451" max="8451" width="12.75" style="170" customWidth="1"/>
    <col min="8452" max="8452" width="14.75" style="170" customWidth="1"/>
    <col min="8453" max="8453" width="15.08203125" style="170" bestFit="1" customWidth="1"/>
    <col min="8454" max="8455" width="14.75" style="170" customWidth="1"/>
    <col min="8456" max="8456" width="0" style="170" hidden="1" customWidth="1"/>
    <col min="8457" max="8457" width="18.33203125" style="170" bestFit="1" customWidth="1"/>
    <col min="8458" max="8458" width="0" style="170" hidden="1" customWidth="1"/>
    <col min="8459" max="8459" width="18.33203125" style="170" bestFit="1" customWidth="1"/>
    <col min="8460" max="8704" width="8.9140625" style="170"/>
    <col min="8705" max="8705" width="19.4140625" style="170" customWidth="1"/>
    <col min="8706" max="8706" width="13.6640625" style="170" customWidth="1"/>
    <col min="8707" max="8707" width="12.75" style="170" customWidth="1"/>
    <col min="8708" max="8708" width="14.75" style="170" customWidth="1"/>
    <col min="8709" max="8709" width="15.08203125" style="170" bestFit="1" customWidth="1"/>
    <col min="8710" max="8711" width="14.75" style="170" customWidth="1"/>
    <col min="8712" max="8712" width="0" style="170" hidden="1" customWidth="1"/>
    <col min="8713" max="8713" width="18.33203125" style="170" bestFit="1" customWidth="1"/>
    <col min="8714" max="8714" width="0" style="170" hidden="1" customWidth="1"/>
    <col min="8715" max="8715" width="18.33203125" style="170" bestFit="1" customWidth="1"/>
    <col min="8716" max="8960" width="8.9140625" style="170"/>
    <col min="8961" max="8961" width="19.4140625" style="170" customWidth="1"/>
    <col min="8962" max="8962" width="13.6640625" style="170" customWidth="1"/>
    <col min="8963" max="8963" width="12.75" style="170" customWidth="1"/>
    <col min="8964" max="8964" width="14.75" style="170" customWidth="1"/>
    <col min="8965" max="8965" width="15.08203125" style="170" bestFit="1" customWidth="1"/>
    <col min="8966" max="8967" width="14.75" style="170" customWidth="1"/>
    <col min="8968" max="8968" width="0" style="170" hidden="1" customWidth="1"/>
    <col min="8969" max="8969" width="18.33203125" style="170" bestFit="1" customWidth="1"/>
    <col min="8970" max="8970" width="0" style="170" hidden="1" customWidth="1"/>
    <col min="8971" max="8971" width="18.33203125" style="170" bestFit="1" customWidth="1"/>
    <col min="8972" max="9216" width="8.9140625" style="170"/>
    <col min="9217" max="9217" width="19.4140625" style="170" customWidth="1"/>
    <col min="9218" max="9218" width="13.6640625" style="170" customWidth="1"/>
    <col min="9219" max="9219" width="12.75" style="170" customWidth="1"/>
    <col min="9220" max="9220" width="14.75" style="170" customWidth="1"/>
    <col min="9221" max="9221" width="15.08203125" style="170" bestFit="1" customWidth="1"/>
    <col min="9222" max="9223" width="14.75" style="170" customWidth="1"/>
    <col min="9224" max="9224" width="0" style="170" hidden="1" customWidth="1"/>
    <col min="9225" max="9225" width="18.33203125" style="170" bestFit="1" customWidth="1"/>
    <col min="9226" max="9226" width="0" style="170" hidden="1" customWidth="1"/>
    <col min="9227" max="9227" width="18.33203125" style="170" bestFit="1" customWidth="1"/>
    <col min="9228" max="9472" width="8.9140625" style="170"/>
    <col min="9473" max="9473" width="19.4140625" style="170" customWidth="1"/>
    <col min="9474" max="9474" width="13.6640625" style="170" customWidth="1"/>
    <col min="9475" max="9475" width="12.75" style="170" customWidth="1"/>
    <col min="9476" max="9476" width="14.75" style="170" customWidth="1"/>
    <col min="9477" max="9477" width="15.08203125" style="170" bestFit="1" customWidth="1"/>
    <col min="9478" max="9479" width="14.75" style="170" customWidth="1"/>
    <col min="9480" max="9480" width="0" style="170" hidden="1" customWidth="1"/>
    <col min="9481" max="9481" width="18.33203125" style="170" bestFit="1" customWidth="1"/>
    <col min="9482" max="9482" width="0" style="170" hidden="1" customWidth="1"/>
    <col min="9483" max="9483" width="18.33203125" style="170" bestFit="1" customWidth="1"/>
    <col min="9484" max="9728" width="8.9140625" style="170"/>
    <col min="9729" max="9729" width="19.4140625" style="170" customWidth="1"/>
    <col min="9730" max="9730" width="13.6640625" style="170" customWidth="1"/>
    <col min="9731" max="9731" width="12.75" style="170" customWidth="1"/>
    <col min="9732" max="9732" width="14.75" style="170" customWidth="1"/>
    <col min="9733" max="9733" width="15.08203125" style="170" bestFit="1" customWidth="1"/>
    <col min="9734" max="9735" width="14.75" style="170" customWidth="1"/>
    <col min="9736" max="9736" width="0" style="170" hidden="1" customWidth="1"/>
    <col min="9737" max="9737" width="18.33203125" style="170" bestFit="1" customWidth="1"/>
    <col min="9738" max="9738" width="0" style="170" hidden="1" customWidth="1"/>
    <col min="9739" max="9739" width="18.33203125" style="170" bestFit="1" customWidth="1"/>
    <col min="9740" max="9984" width="8.9140625" style="170"/>
    <col min="9985" max="9985" width="19.4140625" style="170" customWidth="1"/>
    <col min="9986" max="9986" width="13.6640625" style="170" customWidth="1"/>
    <col min="9987" max="9987" width="12.75" style="170" customWidth="1"/>
    <col min="9988" max="9988" width="14.75" style="170" customWidth="1"/>
    <col min="9989" max="9989" width="15.08203125" style="170" bestFit="1" customWidth="1"/>
    <col min="9990" max="9991" width="14.75" style="170" customWidth="1"/>
    <col min="9992" max="9992" width="0" style="170" hidden="1" customWidth="1"/>
    <col min="9993" max="9993" width="18.33203125" style="170" bestFit="1" customWidth="1"/>
    <col min="9994" max="9994" width="0" style="170" hidden="1" customWidth="1"/>
    <col min="9995" max="9995" width="18.33203125" style="170" bestFit="1" customWidth="1"/>
    <col min="9996" max="10240" width="8.9140625" style="170"/>
    <col min="10241" max="10241" width="19.4140625" style="170" customWidth="1"/>
    <col min="10242" max="10242" width="13.6640625" style="170" customWidth="1"/>
    <col min="10243" max="10243" width="12.75" style="170" customWidth="1"/>
    <col min="10244" max="10244" width="14.75" style="170" customWidth="1"/>
    <col min="10245" max="10245" width="15.08203125" style="170" bestFit="1" customWidth="1"/>
    <col min="10246" max="10247" width="14.75" style="170" customWidth="1"/>
    <col min="10248" max="10248" width="0" style="170" hidden="1" customWidth="1"/>
    <col min="10249" max="10249" width="18.33203125" style="170" bestFit="1" customWidth="1"/>
    <col min="10250" max="10250" width="0" style="170" hidden="1" customWidth="1"/>
    <col min="10251" max="10251" width="18.33203125" style="170" bestFit="1" customWidth="1"/>
    <col min="10252" max="10496" width="8.9140625" style="170"/>
    <col min="10497" max="10497" width="19.4140625" style="170" customWidth="1"/>
    <col min="10498" max="10498" width="13.6640625" style="170" customWidth="1"/>
    <col min="10499" max="10499" width="12.75" style="170" customWidth="1"/>
    <col min="10500" max="10500" width="14.75" style="170" customWidth="1"/>
    <col min="10501" max="10501" width="15.08203125" style="170" bestFit="1" customWidth="1"/>
    <col min="10502" max="10503" width="14.75" style="170" customWidth="1"/>
    <col min="10504" max="10504" width="0" style="170" hidden="1" customWidth="1"/>
    <col min="10505" max="10505" width="18.33203125" style="170" bestFit="1" customWidth="1"/>
    <col min="10506" max="10506" width="0" style="170" hidden="1" customWidth="1"/>
    <col min="10507" max="10507" width="18.33203125" style="170" bestFit="1" customWidth="1"/>
    <col min="10508" max="10752" width="8.9140625" style="170"/>
    <col min="10753" max="10753" width="19.4140625" style="170" customWidth="1"/>
    <col min="10754" max="10754" width="13.6640625" style="170" customWidth="1"/>
    <col min="10755" max="10755" width="12.75" style="170" customWidth="1"/>
    <col min="10756" max="10756" width="14.75" style="170" customWidth="1"/>
    <col min="10757" max="10757" width="15.08203125" style="170" bestFit="1" customWidth="1"/>
    <col min="10758" max="10759" width="14.75" style="170" customWidth="1"/>
    <col min="10760" max="10760" width="0" style="170" hidden="1" customWidth="1"/>
    <col min="10761" max="10761" width="18.33203125" style="170" bestFit="1" customWidth="1"/>
    <col min="10762" max="10762" width="0" style="170" hidden="1" customWidth="1"/>
    <col min="10763" max="10763" width="18.33203125" style="170" bestFit="1" customWidth="1"/>
    <col min="10764" max="11008" width="8.9140625" style="170"/>
    <col min="11009" max="11009" width="19.4140625" style="170" customWidth="1"/>
    <col min="11010" max="11010" width="13.6640625" style="170" customWidth="1"/>
    <col min="11011" max="11011" width="12.75" style="170" customWidth="1"/>
    <col min="11012" max="11012" width="14.75" style="170" customWidth="1"/>
    <col min="11013" max="11013" width="15.08203125" style="170" bestFit="1" customWidth="1"/>
    <col min="11014" max="11015" width="14.75" style="170" customWidth="1"/>
    <col min="11016" max="11016" width="0" style="170" hidden="1" customWidth="1"/>
    <col min="11017" max="11017" width="18.33203125" style="170" bestFit="1" customWidth="1"/>
    <col min="11018" max="11018" width="0" style="170" hidden="1" customWidth="1"/>
    <col min="11019" max="11019" width="18.33203125" style="170" bestFit="1" customWidth="1"/>
    <col min="11020" max="11264" width="8.9140625" style="170"/>
    <col min="11265" max="11265" width="19.4140625" style="170" customWidth="1"/>
    <col min="11266" max="11266" width="13.6640625" style="170" customWidth="1"/>
    <col min="11267" max="11267" width="12.75" style="170" customWidth="1"/>
    <col min="11268" max="11268" width="14.75" style="170" customWidth="1"/>
    <col min="11269" max="11269" width="15.08203125" style="170" bestFit="1" customWidth="1"/>
    <col min="11270" max="11271" width="14.75" style="170" customWidth="1"/>
    <col min="11272" max="11272" width="0" style="170" hidden="1" customWidth="1"/>
    <col min="11273" max="11273" width="18.33203125" style="170" bestFit="1" customWidth="1"/>
    <col min="11274" max="11274" width="0" style="170" hidden="1" customWidth="1"/>
    <col min="11275" max="11275" width="18.33203125" style="170" bestFit="1" customWidth="1"/>
    <col min="11276" max="11520" width="8.9140625" style="170"/>
    <col min="11521" max="11521" width="19.4140625" style="170" customWidth="1"/>
    <col min="11522" max="11522" width="13.6640625" style="170" customWidth="1"/>
    <col min="11523" max="11523" width="12.75" style="170" customWidth="1"/>
    <col min="11524" max="11524" width="14.75" style="170" customWidth="1"/>
    <col min="11525" max="11525" width="15.08203125" style="170" bestFit="1" customWidth="1"/>
    <col min="11526" max="11527" width="14.75" style="170" customWidth="1"/>
    <col min="11528" max="11528" width="0" style="170" hidden="1" customWidth="1"/>
    <col min="11529" max="11529" width="18.33203125" style="170" bestFit="1" customWidth="1"/>
    <col min="11530" max="11530" width="0" style="170" hidden="1" customWidth="1"/>
    <col min="11531" max="11531" width="18.33203125" style="170" bestFit="1" customWidth="1"/>
    <col min="11532" max="11776" width="8.9140625" style="170"/>
    <col min="11777" max="11777" width="19.4140625" style="170" customWidth="1"/>
    <col min="11778" max="11778" width="13.6640625" style="170" customWidth="1"/>
    <col min="11779" max="11779" width="12.75" style="170" customWidth="1"/>
    <col min="11780" max="11780" width="14.75" style="170" customWidth="1"/>
    <col min="11781" max="11781" width="15.08203125" style="170" bestFit="1" customWidth="1"/>
    <col min="11782" max="11783" width="14.75" style="170" customWidth="1"/>
    <col min="11784" max="11784" width="0" style="170" hidden="1" customWidth="1"/>
    <col min="11785" max="11785" width="18.33203125" style="170" bestFit="1" customWidth="1"/>
    <col min="11786" max="11786" width="0" style="170" hidden="1" customWidth="1"/>
    <col min="11787" max="11787" width="18.33203125" style="170" bestFit="1" customWidth="1"/>
    <col min="11788" max="12032" width="8.9140625" style="170"/>
    <col min="12033" max="12033" width="19.4140625" style="170" customWidth="1"/>
    <col min="12034" max="12034" width="13.6640625" style="170" customWidth="1"/>
    <col min="12035" max="12035" width="12.75" style="170" customWidth="1"/>
    <col min="12036" max="12036" width="14.75" style="170" customWidth="1"/>
    <col min="12037" max="12037" width="15.08203125" style="170" bestFit="1" customWidth="1"/>
    <col min="12038" max="12039" width="14.75" style="170" customWidth="1"/>
    <col min="12040" max="12040" width="0" style="170" hidden="1" customWidth="1"/>
    <col min="12041" max="12041" width="18.33203125" style="170" bestFit="1" customWidth="1"/>
    <col min="12042" max="12042" width="0" style="170" hidden="1" customWidth="1"/>
    <col min="12043" max="12043" width="18.33203125" style="170" bestFit="1" customWidth="1"/>
    <col min="12044" max="12288" width="8.9140625" style="170"/>
    <col min="12289" max="12289" width="19.4140625" style="170" customWidth="1"/>
    <col min="12290" max="12290" width="13.6640625" style="170" customWidth="1"/>
    <col min="12291" max="12291" width="12.75" style="170" customWidth="1"/>
    <col min="12292" max="12292" width="14.75" style="170" customWidth="1"/>
    <col min="12293" max="12293" width="15.08203125" style="170" bestFit="1" customWidth="1"/>
    <col min="12294" max="12295" width="14.75" style="170" customWidth="1"/>
    <col min="12296" max="12296" width="0" style="170" hidden="1" customWidth="1"/>
    <col min="12297" max="12297" width="18.33203125" style="170" bestFit="1" customWidth="1"/>
    <col min="12298" max="12298" width="0" style="170" hidden="1" customWidth="1"/>
    <col min="12299" max="12299" width="18.33203125" style="170" bestFit="1" customWidth="1"/>
    <col min="12300" max="12544" width="8.9140625" style="170"/>
    <col min="12545" max="12545" width="19.4140625" style="170" customWidth="1"/>
    <col min="12546" max="12546" width="13.6640625" style="170" customWidth="1"/>
    <col min="12547" max="12547" width="12.75" style="170" customWidth="1"/>
    <col min="12548" max="12548" width="14.75" style="170" customWidth="1"/>
    <col min="12549" max="12549" width="15.08203125" style="170" bestFit="1" customWidth="1"/>
    <col min="12550" max="12551" width="14.75" style="170" customWidth="1"/>
    <col min="12552" max="12552" width="0" style="170" hidden="1" customWidth="1"/>
    <col min="12553" max="12553" width="18.33203125" style="170" bestFit="1" customWidth="1"/>
    <col min="12554" max="12554" width="0" style="170" hidden="1" customWidth="1"/>
    <col min="12555" max="12555" width="18.33203125" style="170" bestFit="1" customWidth="1"/>
    <col min="12556" max="12800" width="8.9140625" style="170"/>
    <col min="12801" max="12801" width="19.4140625" style="170" customWidth="1"/>
    <col min="12802" max="12802" width="13.6640625" style="170" customWidth="1"/>
    <col min="12803" max="12803" width="12.75" style="170" customWidth="1"/>
    <col min="12804" max="12804" width="14.75" style="170" customWidth="1"/>
    <col min="12805" max="12805" width="15.08203125" style="170" bestFit="1" customWidth="1"/>
    <col min="12806" max="12807" width="14.75" style="170" customWidth="1"/>
    <col min="12808" max="12808" width="0" style="170" hidden="1" customWidth="1"/>
    <col min="12809" max="12809" width="18.33203125" style="170" bestFit="1" customWidth="1"/>
    <col min="12810" max="12810" width="0" style="170" hidden="1" customWidth="1"/>
    <col min="12811" max="12811" width="18.33203125" style="170" bestFit="1" customWidth="1"/>
    <col min="12812" max="13056" width="8.9140625" style="170"/>
    <col min="13057" max="13057" width="19.4140625" style="170" customWidth="1"/>
    <col min="13058" max="13058" width="13.6640625" style="170" customWidth="1"/>
    <col min="13059" max="13059" width="12.75" style="170" customWidth="1"/>
    <col min="13060" max="13060" width="14.75" style="170" customWidth="1"/>
    <col min="13061" max="13061" width="15.08203125" style="170" bestFit="1" customWidth="1"/>
    <col min="13062" max="13063" width="14.75" style="170" customWidth="1"/>
    <col min="13064" max="13064" width="0" style="170" hidden="1" customWidth="1"/>
    <col min="13065" max="13065" width="18.33203125" style="170" bestFit="1" customWidth="1"/>
    <col min="13066" max="13066" width="0" style="170" hidden="1" customWidth="1"/>
    <col min="13067" max="13067" width="18.33203125" style="170" bestFit="1" customWidth="1"/>
    <col min="13068" max="13312" width="8.9140625" style="170"/>
    <col min="13313" max="13313" width="19.4140625" style="170" customWidth="1"/>
    <col min="13314" max="13314" width="13.6640625" style="170" customWidth="1"/>
    <col min="13315" max="13315" width="12.75" style="170" customWidth="1"/>
    <col min="13316" max="13316" width="14.75" style="170" customWidth="1"/>
    <col min="13317" max="13317" width="15.08203125" style="170" bestFit="1" customWidth="1"/>
    <col min="13318" max="13319" width="14.75" style="170" customWidth="1"/>
    <col min="13320" max="13320" width="0" style="170" hidden="1" customWidth="1"/>
    <col min="13321" max="13321" width="18.33203125" style="170" bestFit="1" customWidth="1"/>
    <col min="13322" max="13322" width="0" style="170" hidden="1" customWidth="1"/>
    <col min="13323" max="13323" width="18.33203125" style="170" bestFit="1" customWidth="1"/>
    <col min="13324" max="13568" width="8.9140625" style="170"/>
    <col min="13569" max="13569" width="19.4140625" style="170" customWidth="1"/>
    <col min="13570" max="13570" width="13.6640625" style="170" customWidth="1"/>
    <col min="13571" max="13571" width="12.75" style="170" customWidth="1"/>
    <col min="13572" max="13572" width="14.75" style="170" customWidth="1"/>
    <col min="13573" max="13573" width="15.08203125" style="170" bestFit="1" customWidth="1"/>
    <col min="13574" max="13575" width="14.75" style="170" customWidth="1"/>
    <col min="13576" max="13576" width="0" style="170" hidden="1" customWidth="1"/>
    <col min="13577" max="13577" width="18.33203125" style="170" bestFit="1" customWidth="1"/>
    <col min="13578" max="13578" width="0" style="170" hidden="1" customWidth="1"/>
    <col min="13579" max="13579" width="18.33203125" style="170" bestFit="1" customWidth="1"/>
    <col min="13580" max="13824" width="8.9140625" style="170"/>
    <col min="13825" max="13825" width="19.4140625" style="170" customWidth="1"/>
    <col min="13826" max="13826" width="13.6640625" style="170" customWidth="1"/>
    <col min="13827" max="13827" width="12.75" style="170" customWidth="1"/>
    <col min="13828" max="13828" width="14.75" style="170" customWidth="1"/>
    <col min="13829" max="13829" width="15.08203125" style="170" bestFit="1" customWidth="1"/>
    <col min="13830" max="13831" width="14.75" style="170" customWidth="1"/>
    <col min="13832" max="13832" width="0" style="170" hidden="1" customWidth="1"/>
    <col min="13833" max="13833" width="18.33203125" style="170" bestFit="1" customWidth="1"/>
    <col min="13834" max="13834" width="0" style="170" hidden="1" customWidth="1"/>
    <col min="13835" max="13835" width="18.33203125" style="170" bestFit="1" customWidth="1"/>
    <col min="13836" max="14080" width="8.9140625" style="170"/>
    <col min="14081" max="14081" width="19.4140625" style="170" customWidth="1"/>
    <col min="14082" max="14082" width="13.6640625" style="170" customWidth="1"/>
    <col min="14083" max="14083" width="12.75" style="170" customWidth="1"/>
    <col min="14084" max="14084" width="14.75" style="170" customWidth="1"/>
    <col min="14085" max="14085" width="15.08203125" style="170" bestFit="1" customWidth="1"/>
    <col min="14086" max="14087" width="14.75" style="170" customWidth="1"/>
    <col min="14088" max="14088" width="0" style="170" hidden="1" customWidth="1"/>
    <col min="14089" max="14089" width="18.33203125" style="170" bestFit="1" customWidth="1"/>
    <col min="14090" max="14090" width="0" style="170" hidden="1" customWidth="1"/>
    <col min="14091" max="14091" width="18.33203125" style="170" bestFit="1" customWidth="1"/>
    <col min="14092" max="14336" width="8.9140625" style="170"/>
    <col min="14337" max="14337" width="19.4140625" style="170" customWidth="1"/>
    <col min="14338" max="14338" width="13.6640625" style="170" customWidth="1"/>
    <col min="14339" max="14339" width="12.75" style="170" customWidth="1"/>
    <col min="14340" max="14340" width="14.75" style="170" customWidth="1"/>
    <col min="14341" max="14341" width="15.08203125" style="170" bestFit="1" customWidth="1"/>
    <col min="14342" max="14343" width="14.75" style="170" customWidth="1"/>
    <col min="14344" max="14344" width="0" style="170" hidden="1" customWidth="1"/>
    <col min="14345" max="14345" width="18.33203125" style="170" bestFit="1" customWidth="1"/>
    <col min="14346" max="14346" width="0" style="170" hidden="1" customWidth="1"/>
    <col min="14347" max="14347" width="18.33203125" style="170" bestFit="1" customWidth="1"/>
    <col min="14348" max="14592" width="8.9140625" style="170"/>
    <col min="14593" max="14593" width="19.4140625" style="170" customWidth="1"/>
    <col min="14594" max="14594" width="13.6640625" style="170" customWidth="1"/>
    <col min="14595" max="14595" width="12.75" style="170" customWidth="1"/>
    <col min="14596" max="14596" width="14.75" style="170" customWidth="1"/>
    <col min="14597" max="14597" width="15.08203125" style="170" bestFit="1" customWidth="1"/>
    <col min="14598" max="14599" width="14.75" style="170" customWidth="1"/>
    <col min="14600" max="14600" width="0" style="170" hidden="1" customWidth="1"/>
    <col min="14601" max="14601" width="18.33203125" style="170" bestFit="1" customWidth="1"/>
    <col min="14602" max="14602" width="0" style="170" hidden="1" customWidth="1"/>
    <col min="14603" max="14603" width="18.33203125" style="170" bestFit="1" customWidth="1"/>
    <col min="14604" max="14848" width="8.9140625" style="170"/>
    <col min="14849" max="14849" width="19.4140625" style="170" customWidth="1"/>
    <col min="14850" max="14850" width="13.6640625" style="170" customWidth="1"/>
    <col min="14851" max="14851" width="12.75" style="170" customWidth="1"/>
    <col min="14852" max="14852" width="14.75" style="170" customWidth="1"/>
    <col min="14853" max="14853" width="15.08203125" style="170" bestFit="1" customWidth="1"/>
    <col min="14854" max="14855" width="14.75" style="170" customWidth="1"/>
    <col min="14856" max="14856" width="0" style="170" hidden="1" customWidth="1"/>
    <col min="14857" max="14857" width="18.33203125" style="170" bestFit="1" customWidth="1"/>
    <col min="14858" max="14858" width="0" style="170" hidden="1" customWidth="1"/>
    <col min="14859" max="14859" width="18.33203125" style="170" bestFit="1" customWidth="1"/>
    <col min="14860" max="15104" width="8.9140625" style="170"/>
    <col min="15105" max="15105" width="19.4140625" style="170" customWidth="1"/>
    <col min="15106" max="15106" width="13.6640625" style="170" customWidth="1"/>
    <col min="15107" max="15107" width="12.75" style="170" customWidth="1"/>
    <col min="15108" max="15108" width="14.75" style="170" customWidth="1"/>
    <col min="15109" max="15109" width="15.08203125" style="170" bestFit="1" customWidth="1"/>
    <col min="15110" max="15111" width="14.75" style="170" customWidth="1"/>
    <col min="15112" max="15112" width="0" style="170" hidden="1" customWidth="1"/>
    <col min="15113" max="15113" width="18.33203125" style="170" bestFit="1" customWidth="1"/>
    <col min="15114" max="15114" width="0" style="170" hidden="1" customWidth="1"/>
    <col min="15115" max="15115" width="18.33203125" style="170" bestFit="1" customWidth="1"/>
    <col min="15116" max="15360" width="8.9140625" style="170"/>
    <col min="15361" max="15361" width="19.4140625" style="170" customWidth="1"/>
    <col min="15362" max="15362" width="13.6640625" style="170" customWidth="1"/>
    <col min="15363" max="15363" width="12.75" style="170" customWidth="1"/>
    <col min="15364" max="15364" width="14.75" style="170" customWidth="1"/>
    <col min="15365" max="15365" width="15.08203125" style="170" bestFit="1" customWidth="1"/>
    <col min="15366" max="15367" width="14.75" style="170" customWidth="1"/>
    <col min="15368" max="15368" width="0" style="170" hidden="1" customWidth="1"/>
    <col min="15369" max="15369" width="18.33203125" style="170" bestFit="1" customWidth="1"/>
    <col min="15370" max="15370" width="0" style="170" hidden="1" customWidth="1"/>
    <col min="15371" max="15371" width="18.33203125" style="170" bestFit="1" customWidth="1"/>
    <col min="15372" max="15616" width="8.9140625" style="170"/>
    <col min="15617" max="15617" width="19.4140625" style="170" customWidth="1"/>
    <col min="15618" max="15618" width="13.6640625" style="170" customWidth="1"/>
    <col min="15619" max="15619" width="12.75" style="170" customWidth="1"/>
    <col min="15620" max="15620" width="14.75" style="170" customWidth="1"/>
    <col min="15621" max="15621" width="15.08203125" style="170" bestFit="1" customWidth="1"/>
    <col min="15622" max="15623" width="14.75" style="170" customWidth="1"/>
    <col min="15624" max="15624" width="0" style="170" hidden="1" customWidth="1"/>
    <col min="15625" max="15625" width="18.33203125" style="170" bestFit="1" customWidth="1"/>
    <col min="15626" max="15626" width="0" style="170" hidden="1" customWidth="1"/>
    <col min="15627" max="15627" width="18.33203125" style="170" bestFit="1" customWidth="1"/>
    <col min="15628" max="15872" width="8.9140625" style="170"/>
    <col min="15873" max="15873" width="19.4140625" style="170" customWidth="1"/>
    <col min="15874" max="15874" width="13.6640625" style="170" customWidth="1"/>
    <col min="15875" max="15875" width="12.75" style="170" customWidth="1"/>
    <col min="15876" max="15876" width="14.75" style="170" customWidth="1"/>
    <col min="15877" max="15877" width="15.08203125" style="170" bestFit="1" customWidth="1"/>
    <col min="15878" max="15879" width="14.75" style="170" customWidth="1"/>
    <col min="15880" max="15880" width="0" style="170" hidden="1" customWidth="1"/>
    <col min="15881" max="15881" width="18.33203125" style="170" bestFit="1" customWidth="1"/>
    <col min="15882" max="15882" width="0" style="170" hidden="1" customWidth="1"/>
    <col min="15883" max="15883" width="18.33203125" style="170" bestFit="1" customWidth="1"/>
    <col min="15884" max="16128" width="8.9140625" style="170"/>
    <col min="16129" max="16129" width="19.4140625" style="170" customWidth="1"/>
    <col min="16130" max="16130" width="13.6640625" style="170" customWidth="1"/>
    <col min="16131" max="16131" width="12.75" style="170" customWidth="1"/>
    <col min="16132" max="16132" width="14.75" style="170" customWidth="1"/>
    <col min="16133" max="16133" width="15.08203125" style="170" bestFit="1" customWidth="1"/>
    <col min="16134" max="16135" width="14.75" style="170" customWidth="1"/>
    <col min="16136" max="16136" width="0" style="170" hidden="1" customWidth="1"/>
    <col min="16137" max="16137" width="18.33203125" style="170" bestFit="1" customWidth="1"/>
    <col min="16138" max="16138" width="0" style="170" hidden="1" customWidth="1"/>
    <col min="16139" max="16139" width="18.33203125" style="170" bestFit="1" customWidth="1"/>
    <col min="16140" max="16384" width="8.9140625" style="170"/>
  </cols>
  <sheetData>
    <row r="1" spans="1:10" ht="20.100000000000001" customHeight="1">
      <c r="A1" s="528" t="s">
        <v>684</v>
      </c>
      <c r="B1" s="528"/>
      <c r="C1" s="528"/>
      <c r="D1" s="529"/>
      <c r="E1" s="529"/>
      <c r="F1" s="529"/>
      <c r="G1" s="529"/>
      <c r="H1" s="529"/>
    </row>
    <row r="2" spans="1:10" ht="20.100000000000001" customHeight="1">
      <c r="A2" s="530" t="s">
        <v>685</v>
      </c>
      <c r="B2" s="530"/>
      <c r="C2" s="530"/>
      <c r="D2" s="530"/>
      <c r="E2" s="530"/>
      <c r="F2" s="530"/>
      <c r="G2" s="530"/>
      <c r="H2" s="530"/>
    </row>
    <row r="3" spans="1:10" ht="20.100000000000001" customHeight="1">
      <c r="A3" s="531" t="s">
        <v>686</v>
      </c>
      <c r="B3" s="531"/>
      <c r="C3" s="531"/>
      <c r="D3" s="531"/>
      <c r="E3" s="531"/>
      <c r="F3" s="531"/>
      <c r="G3" s="531"/>
      <c r="H3" s="531"/>
    </row>
    <row r="4" spans="1:10" ht="20.100000000000001" customHeight="1" thickBot="1">
      <c r="A4" s="123"/>
      <c r="B4" s="123"/>
      <c r="C4" s="123"/>
      <c r="D4" s="123"/>
      <c r="E4" s="123"/>
      <c r="F4" s="123"/>
      <c r="G4" s="172" t="s">
        <v>687</v>
      </c>
    </row>
    <row r="5" spans="1:10" s="173" customFormat="1" ht="23.4" customHeight="1">
      <c r="A5" s="532" t="s">
        <v>688</v>
      </c>
      <c r="B5" s="535" t="s">
        <v>689</v>
      </c>
      <c r="C5" s="536"/>
      <c r="D5" s="536"/>
      <c r="E5" s="536"/>
      <c r="F5" s="537"/>
      <c r="G5" s="538" t="s">
        <v>690</v>
      </c>
      <c r="H5" s="541" t="s">
        <v>691</v>
      </c>
      <c r="J5" s="174"/>
    </row>
    <row r="6" spans="1:10" s="173" customFormat="1" ht="30" customHeight="1">
      <c r="A6" s="533"/>
      <c r="B6" s="445" t="s">
        <v>692</v>
      </c>
      <c r="C6" s="543"/>
      <c r="D6" s="445" t="s">
        <v>693</v>
      </c>
      <c r="E6" s="543"/>
      <c r="F6" s="317" t="s">
        <v>694</v>
      </c>
      <c r="G6" s="539"/>
      <c r="H6" s="542"/>
      <c r="J6" s="174"/>
    </row>
    <row r="7" spans="1:10" s="175" customFormat="1" ht="20.399999999999999" customHeight="1">
      <c r="A7" s="534"/>
      <c r="B7" s="379" t="s">
        <v>695</v>
      </c>
      <c r="C7" s="379" t="s">
        <v>696</v>
      </c>
      <c r="D7" s="379" t="s">
        <v>695</v>
      </c>
      <c r="E7" s="379" t="s">
        <v>696</v>
      </c>
      <c r="F7" s="379" t="s">
        <v>695</v>
      </c>
      <c r="G7" s="540"/>
      <c r="H7" s="378"/>
      <c r="J7" s="174">
        <v>48512860000</v>
      </c>
    </row>
    <row r="8" spans="1:10" s="175" customFormat="1" ht="37.200000000000003" customHeight="1">
      <c r="A8" s="251" t="s">
        <v>697</v>
      </c>
      <c r="B8" s="303"/>
      <c r="C8" s="297"/>
      <c r="D8" s="303">
        <v>5781360000</v>
      </c>
      <c r="E8" s="303"/>
      <c r="F8" s="303">
        <v>19960000</v>
      </c>
      <c r="G8" s="252">
        <f t="shared" ref="G8:G34" si="0">SUM(B8:F8)</f>
        <v>5801320000</v>
      </c>
      <c r="H8" s="378"/>
      <c r="J8" s="174"/>
    </row>
    <row r="9" spans="1:10" s="175" customFormat="1" ht="37.200000000000003" customHeight="1">
      <c r="A9" s="251" t="s">
        <v>698</v>
      </c>
      <c r="B9" s="303"/>
      <c r="C9" s="303"/>
      <c r="D9" s="303">
        <v>154442300000</v>
      </c>
      <c r="E9" s="303">
        <v>6211676064</v>
      </c>
      <c r="F9" s="303"/>
      <c r="G9" s="252">
        <f t="shared" si="0"/>
        <v>160653976064</v>
      </c>
      <c r="H9" s="378"/>
      <c r="J9" s="174">
        <v>20155500000</v>
      </c>
    </row>
    <row r="10" spans="1:10" s="175" customFormat="1" ht="37.200000000000003" customHeight="1">
      <c r="A10" s="251" t="s">
        <v>699</v>
      </c>
      <c r="B10" s="303"/>
      <c r="C10" s="303">
        <v>2541137012</v>
      </c>
      <c r="D10" s="303">
        <v>15003000000</v>
      </c>
      <c r="E10" s="303">
        <v>3010600000</v>
      </c>
      <c r="F10" s="303"/>
      <c r="G10" s="252">
        <f t="shared" si="0"/>
        <v>20554737012</v>
      </c>
      <c r="H10" s="378"/>
      <c r="J10" s="174"/>
    </row>
    <row r="11" spans="1:10" s="175" customFormat="1" ht="37.200000000000003" customHeight="1">
      <c r="A11" s="251" t="s">
        <v>700</v>
      </c>
      <c r="B11" s="303"/>
      <c r="C11" s="303"/>
      <c r="D11" s="303">
        <v>55000000000</v>
      </c>
      <c r="E11" s="303"/>
      <c r="F11" s="303"/>
      <c r="G11" s="252">
        <f t="shared" si="0"/>
        <v>55000000000</v>
      </c>
      <c r="H11" s="378"/>
      <c r="J11" s="174"/>
    </row>
    <row r="12" spans="1:10" s="173" customFormat="1" ht="37.200000000000003" customHeight="1">
      <c r="A12" s="251" t="s">
        <v>701</v>
      </c>
      <c r="B12" s="303"/>
      <c r="C12" s="303"/>
      <c r="D12" s="303">
        <v>30800000000</v>
      </c>
      <c r="E12" s="303"/>
      <c r="F12" s="303"/>
      <c r="G12" s="252">
        <f t="shared" si="0"/>
        <v>30800000000</v>
      </c>
      <c r="H12" s="378"/>
      <c r="J12" s="174">
        <v>17565000000</v>
      </c>
    </row>
    <row r="13" spans="1:10" s="175" customFormat="1" ht="37.200000000000003" customHeight="1">
      <c r="A13" s="251" t="s">
        <v>702</v>
      </c>
      <c r="B13" s="303"/>
      <c r="C13" s="303"/>
      <c r="D13" s="303">
        <v>3500000000</v>
      </c>
      <c r="E13" s="303">
        <v>3058353134</v>
      </c>
      <c r="F13" s="303"/>
      <c r="G13" s="252">
        <f t="shared" si="0"/>
        <v>6558353134</v>
      </c>
      <c r="H13" s="378"/>
      <c r="J13" s="174">
        <v>6842000000</v>
      </c>
    </row>
    <row r="14" spans="1:10" s="175" customFormat="1" ht="37.200000000000003" customHeight="1">
      <c r="A14" s="251" t="s">
        <v>703</v>
      </c>
      <c r="B14" s="303"/>
      <c r="C14" s="297"/>
      <c r="D14" s="303">
        <v>3000000000</v>
      </c>
      <c r="E14" s="303"/>
      <c r="F14" s="303"/>
      <c r="G14" s="252">
        <f t="shared" si="0"/>
        <v>3000000000</v>
      </c>
      <c r="H14" s="378"/>
      <c r="J14" s="174"/>
    </row>
    <row r="15" spans="1:10" s="175" customFormat="1" ht="37.200000000000003" customHeight="1">
      <c r="A15" s="251" t="s">
        <v>704</v>
      </c>
      <c r="B15" s="303"/>
      <c r="C15" s="297"/>
      <c r="D15" s="303">
        <v>8700000000</v>
      </c>
      <c r="E15" s="303"/>
      <c r="F15" s="303"/>
      <c r="G15" s="252">
        <f t="shared" si="0"/>
        <v>8700000000</v>
      </c>
      <c r="H15" s="378"/>
      <c r="J15" s="174">
        <v>6200000000</v>
      </c>
    </row>
    <row r="16" spans="1:10" s="175" customFormat="1" ht="37.200000000000003" customHeight="1">
      <c r="A16" s="251" t="s">
        <v>705</v>
      </c>
      <c r="B16" s="303"/>
      <c r="C16" s="297"/>
      <c r="D16" s="303">
        <v>11000000000</v>
      </c>
      <c r="E16" s="303"/>
      <c r="F16" s="303"/>
      <c r="G16" s="252">
        <f t="shared" si="0"/>
        <v>11000000000</v>
      </c>
      <c r="H16" s="378"/>
      <c r="J16" s="174">
        <v>1250000000</v>
      </c>
    </row>
    <row r="17" spans="1:10" s="175" customFormat="1" ht="37.200000000000003" customHeight="1">
      <c r="A17" s="251" t="s">
        <v>706</v>
      </c>
      <c r="B17" s="303"/>
      <c r="C17" s="297"/>
      <c r="D17" s="303">
        <v>13200000000</v>
      </c>
      <c r="E17" s="303"/>
      <c r="F17" s="303"/>
      <c r="G17" s="252">
        <f t="shared" si="0"/>
        <v>13200000000</v>
      </c>
      <c r="H17" s="378"/>
      <c r="J17" s="174"/>
    </row>
    <row r="18" spans="1:10" s="175" customFormat="1" ht="37.200000000000003" customHeight="1">
      <c r="A18" s="251" t="s">
        <v>707</v>
      </c>
      <c r="B18" s="303"/>
      <c r="C18" s="297"/>
      <c r="D18" s="303">
        <v>10000000000</v>
      </c>
      <c r="E18" s="303"/>
      <c r="F18" s="303"/>
      <c r="G18" s="252">
        <f t="shared" si="0"/>
        <v>10000000000</v>
      </c>
      <c r="H18" s="378"/>
      <c r="J18" s="174"/>
    </row>
    <row r="19" spans="1:10" s="175" customFormat="1" ht="37.200000000000003" customHeight="1">
      <c r="A19" s="251" t="s">
        <v>708</v>
      </c>
      <c r="B19" s="303"/>
      <c r="C19" s="303"/>
      <c r="D19" s="303"/>
      <c r="E19" s="303">
        <v>3010600000</v>
      </c>
      <c r="F19" s="303"/>
      <c r="G19" s="252">
        <f t="shared" si="0"/>
        <v>3010600000</v>
      </c>
      <c r="H19" s="378"/>
      <c r="J19" s="174"/>
    </row>
    <row r="20" spans="1:10" s="175" customFormat="1" ht="37.200000000000003" customHeight="1">
      <c r="A20" s="251" t="s">
        <v>709</v>
      </c>
      <c r="B20" s="303"/>
      <c r="C20" s="297"/>
      <c r="D20" s="303">
        <v>1600000000</v>
      </c>
      <c r="E20" s="303"/>
      <c r="F20" s="303"/>
      <c r="G20" s="252">
        <f t="shared" si="0"/>
        <v>1600000000</v>
      </c>
      <c r="H20" s="378"/>
      <c r="J20" s="174"/>
    </row>
    <row r="21" spans="1:10" s="175" customFormat="1" ht="37.200000000000003" customHeight="1">
      <c r="A21" s="251" t="s">
        <v>710</v>
      </c>
      <c r="B21" s="303"/>
      <c r="C21" s="297"/>
      <c r="D21" s="303">
        <v>23455000000</v>
      </c>
      <c r="E21" s="303"/>
      <c r="F21" s="303"/>
      <c r="G21" s="252">
        <f t="shared" si="0"/>
        <v>23455000000</v>
      </c>
      <c r="H21" s="378"/>
      <c r="J21" s="174">
        <v>500000000</v>
      </c>
    </row>
    <row r="22" spans="1:10" s="173" customFormat="1" ht="37.200000000000003" customHeight="1">
      <c r="A22" s="251" t="s">
        <v>711</v>
      </c>
      <c r="B22" s="303"/>
      <c r="C22" s="297"/>
      <c r="D22" s="303">
        <v>6200000000</v>
      </c>
      <c r="E22" s="303"/>
      <c r="F22" s="303"/>
      <c r="G22" s="252">
        <f t="shared" si="0"/>
        <v>6200000000</v>
      </c>
      <c r="H22" s="378"/>
      <c r="J22" s="174">
        <v>2069100000</v>
      </c>
    </row>
    <row r="23" spans="1:10" s="173" customFormat="1" ht="37.200000000000003" customHeight="1">
      <c r="A23" s="251" t="s">
        <v>712</v>
      </c>
      <c r="B23" s="303"/>
      <c r="C23" s="297"/>
      <c r="D23" s="303">
        <v>2385220000</v>
      </c>
      <c r="E23" s="303"/>
      <c r="F23" s="303">
        <v>4161660000</v>
      </c>
      <c r="G23" s="252">
        <f t="shared" si="0"/>
        <v>6546880000</v>
      </c>
      <c r="H23" s="378"/>
      <c r="J23" s="174">
        <v>1000000000</v>
      </c>
    </row>
    <row r="24" spans="1:10" s="173" customFormat="1" ht="37.200000000000003" customHeight="1">
      <c r="A24" s="251" t="s">
        <v>713</v>
      </c>
      <c r="B24" s="303"/>
      <c r="C24" s="297"/>
      <c r="D24" s="303">
        <v>4200000000</v>
      </c>
      <c r="E24" s="303"/>
      <c r="F24" s="303"/>
      <c r="G24" s="252">
        <f t="shared" si="0"/>
        <v>4200000000</v>
      </c>
      <c r="H24" s="378"/>
      <c r="J24" s="174">
        <v>3926540000</v>
      </c>
    </row>
    <row r="25" spans="1:10" s="173" customFormat="1" ht="37.200000000000003" customHeight="1">
      <c r="A25" s="251" t="s">
        <v>714</v>
      </c>
      <c r="B25" s="303"/>
      <c r="C25" s="297"/>
      <c r="D25" s="303">
        <v>13760000000</v>
      </c>
      <c r="E25" s="303"/>
      <c r="F25" s="303"/>
      <c r="G25" s="252">
        <f t="shared" si="0"/>
        <v>13760000000</v>
      </c>
      <c r="H25" s="378"/>
      <c r="J25" s="174"/>
    </row>
    <row r="26" spans="1:10" s="173" customFormat="1" ht="37.200000000000003" customHeight="1">
      <c r="A26" s="251" t="s">
        <v>715</v>
      </c>
      <c r="B26" s="303"/>
      <c r="C26" s="297"/>
      <c r="D26" s="303">
        <v>10100000000</v>
      </c>
      <c r="E26" s="303"/>
      <c r="F26" s="303"/>
      <c r="G26" s="252">
        <f t="shared" si="0"/>
        <v>10100000000</v>
      </c>
      <c r="H26" s="378"/>
      <c r="J26" s="174">
        <v>4500000000</v>
      </c>
    </row>
    <row r="27" spans="1:10" s="173" customFormat="1" ht="37.200000000000003" customHeight="1">
      <c r="A27" s="251" t="s">
        <v>42</v>
      </c>
      <c r="B27" s="303"/>
      <c r="C27" s="303">
        <v>2223031503</v>
      </c>
      <c r="D27" s="303">
        <v>23436000000</v>
      </c>
      <c r="E27" s="303">
        <v>5734753557</v>
      </c>
      <c r="F27" s="303"/>
      <c r="G27" s="252">
        <f t="shared" si="0"/>
        <v>31393785060</v>
      </c>
      <c r="H27" s="378"/>
      <c r="J27" s="174">
        <v>14600000000</v>
      </c>
    </row>
    <row r="28" spans="1:10" s="175" customFormat="1" ht="37.200000000000003" customHeight="1">
      <c r="A28" s="251" t="s">
        <v>716</v>
      </c>
      <c r="B28" s="303"/>
      <c r="C28" s="303"/>
      <c r="D28" s="303"/>
      <c r="E28" s="303">
        <v>4340207277</v>
      </c>
      <c r="F28" s="303"/>
      <c r="G28" s="252">
        <f t="shared" si="0"/>
        <v>4340207277</v>
      </c>
      <c r="H28" s="378"/>
      <c r="J28" s="174">
        <v>8479500000</v>
      </c>
    </row>
    <row r="29" spans="1:10" s="175" customFormat="1" ht="37.200000000000003" customHeight="1">
      <c r="A29" s="251" t="s">
        <v>717</v>
      </c>
      <c r="B29" s="303"/>
      <c r="C29" s="297"/>
      <c r="D29" s="303">
        <v>11655600000</v>
      </c>
      <c r="E29" s="303"/>
      <c r="F29" s="303">
        <v>29900000</v>
      </c>
      <c r="G29" s="252">
        <f t="shared" si="0"/>
        <v>11685500000</v>
      </c>
      <c r="H29" s="378"/>
      <c r="J29" s="174">
        <v>1788500000</v>
      </c>
    </row>
    <row r="30" spans="1:10" s="175" customFormat="1" ht="37.200000000000003" customHeight="1">
      <c r="A30" s="251" t="s">
        <v>718</v>
      </c>
      <c r="B30" s="303"/>
      <c r="C30" s="297"/>
      <c r="D30" s="303">
        <v>3000000000</v>
      </c>
      <c r="E30" s="303">
        <v>3228220589</v>
      </c>
      <c r="F30" s="303"/>
      <c r="G30" s="252">
        <f t="shared" si="0"/>
        <v>6228220589</v>
      </c>
      <c r="H30" s="378"/>
      <c r="J30" s="174">
        <v>4000000000</v>
      </c>
    </row>
    <row r="31" spans="1:10" s="175" customFormat="1" ht="37.200000000000003" customHeight="1">
      <c r="A31" s="251" t="s">
        <v>719</v>
      </c>
      <c r="B31" s="303"/>
      <c r="C31" s="297"/>
      <c r="D31" s="303">
        <v>17500000000</v>
      </c>
      <c r="E31" s="303"/>
      <c r="F31" s="303"/>
      <c r="G31" s="252">
        <f t="shared" si="0"/>
        <v>17500000000</v>
      </c>
      <c r="H31" s="378"/>
      <c r="J31" s="174"/>
    </row>
    <row r="32" spans="1:10" s="175" customFormat="1" ht="37.200000000000003" customHeight="1">
      <c r="A32" s="251" t="s">
        <v>720</v>
      </c>
      <c r="B32" s="297"/>
      <c r="C32" s="297"/>
      <c r="D32" s="303">
        <v>3500000000</v>
      </c>
      <c r="E32" s="313"/>
      <c r="F32" s="303"/>
      <c r="G32" s="252">
        <f t="shared" si="0"/>
        <v>3500000000</v>
      </c>
      <c r="H32" s="378"/>
      <c r="J32" s="174">
        <v>600000000</v>
      </c>
    </row>
    <row r="33" spans="1:10" s="175" customFormat="1" ht="37.200000000000003" customHeight="1">
      <c r="A33" s="251" t="s">
        <v>721</v>
      </c>
      <c r="B33" s="297"/>
      <c r="C33" s="297"/>
      <c r="D33" s="303">
        <v>4150000000</v>
      </c>
      <c r="E33" s="313"/>
      <c r="F33" s="303">
        <v>1250000000</v>
      </c>
      <c r="G33" s="252">
        <f t="shared" si="0"/>
        <v>5400000000</v>
      </c>
      <c r="H33" s="378"/>
      <c r="J33" s="174">
        <v>1000000000</v>
      </c>
    </row>
    <row r="34" spans="1:10" s="175" customFormat="1" ht="37.200000000000003" customHeight="1">
      <c r="A34" s="251" t="s">
        <v>722</v>
      </c>
      <c r="B34" s="297"/>
      <c r="C34" s="303"/>
      <c r="D34" s="303">
        <v>43000000000</v>
      </c>
      <c r="E34" s="303"/>
      <c r="F34" s="303"/>
      <c r="G34" s="252">
        <f t="shared" si="0"/>
        <v>43000000000</v>
      </c>
      <c r="H34" s="378"/>
      <c r="J34" s="174"/>
    </row>
    <row r="35" spans="1:10" s="173" customFormat="1" ht="37.200000000000003" customHeight="1" thickBot="1">
      <c r="A35" s="381" t="s">
        <v>723</v>
      </c>
      <c r="B35" s="253">
        <f>SUM(B8:B34)</f>
        <v>0</v>
      </c>
      <c r="C35" s="253">
        <f>SUM(C8:C34)</f>
        <v>4764168515</v>
      </c>
      <c r="D35" s="253">
        <f>SUM(D8:D34)</f>
        <v>478368480000</v>
      </c>
      <c r="E35" s="253">
        <f t="shared" ref="E35:F35" si="1">SUM(E8:E34)</f>
        <v>28594410621</v>
      </c>
      <c r="F35" s="253">
        <f t="shared" si="1"/>
        <v>5461520000</v>
      </c>
      <c r="G35" s="254">
        <f>SUM(B35:F35)</f>
        <v>517188579136</v>
      </c>
      <c r="J35" s="174">
        <f>SUM(J7:J34)</f>
        <v>142989000000</v>
      </c>
    </row>
    <row r="36" spans="1:10">
      <c r="A36" s="316"/>
      <c r="B36" s="173"/>
      <c r="C36" s="173"/>
      <c r="D36" s="173"/>
      <c r="E36" s="173"/>
      <c r="F36" s="382"/>
      <c r="G36" s="174"/>
    </row>
  </sheetData>
  <mergeCells count="9">
    <mergeCell ref="A1:H1"/>
    <mergeCell ref="A2:H2"/>
    <mergeCell ref="A3:H3"/>
    <mergeCell ref="A5:A7"/>
    <mergeCell ref="B5:F5"/>
    <mergeCell ref="G5:G7"/>
    <mergeCell ref="H5:H6"/>
    <mergeCell ref="B6:C6"/>
    <mergeCell ref="D6:E6"/>
  </mergeCells>
  <phoneticPr fontId="9" type="noConversion"/>
  <printOptions horizontalCentered="1"/>
  <pageMargins left="0.59055118110236227" right="0.39370078740157483" top="0.78740157480314965" bottom="0.78740157480314965" header="0.11811023622047245" footer="0.39370078740157483"/>
  <pageSetup paperSize="9" scale="59" orientation="portrait" r:id="rId1"/>
  <headerFooter alignWithMargins="0">
    <oddFooter>&amp;C&amp;"標楷體,標準"&amp;14 40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21" sqref="A21"/>
    </sheetView>
  </sheetViews>
  <sheetFormatPr defaultColWidth="8.9140625" defaultRowHeight="16.2"/>
  <cols>
    <col min="1" max="1" width="50.75" style="30" customWidth="1"/>
    <col min="2" max="2" width="14.75" style="31" customWidth="1"/>
    <col min="3" max="3" width="14.75" style="30" customWidth="1"/>
    <col min="4" max="16384" width="8.9140625" style="30"/>
  </cols>
  <sheetData>
    <row r="1" spans="1:3" ht="20.100000000000001" customHeight="1">
      <c r="A1" s="520" t="s">
        <v>15</v>
      </c>
      <c r="B1" s="520"/>
      <c r="C1" s="520"/>
    </row>
    <row r="2" spans="1:3" ht="20.100000000000001" customHeight="1">
      <c r="A2" s="521" t="s">
        <v>552</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153</v>
      </c>
    </row>
    <row r="6" spans="1:3" s="43" customFormat="1" ht="28.8" customHeight="1">
      <c r="A6" s="247" t="s">
        <v>551</v>
      </c>
      <c r="B6" s="90">
        <v>20017648</v>
      </c>
      <c r="C6" s="255"/>
    </row>
    <row r="7" spans="1:3" s="43" customFormat="1" ht="25.8" customHeight="1">
      <c r="A7" s="224"/>
      <c r="B7" s="90"/>
      <c r="C7" s="227"/>
    </row>
    <row r="8" spans="1:3" s="43" customFormat="1" ht="21" customHeight="1">
      <c r="A8" s="224"/>
      <c r="B8" s="83"/>
      <c r="C8" s="227"/>
    </row>
    <row r="9" spans="1:3" s="43" customFormat="1" ht="21" customHeight="1">
      <c r="A9" s="224"/>
      <c r="B9" s="83"/>
      <c r="C9" s="227"/>
    </row>
    <row r="10" spans="1:3" s="43" customFormat="1" ht="21" customHeight="1">
      <c r="A10" s="224"/>
      <c r="B10" s="83"/>
      <c r="C10" s="227"/>
    </row>
    <row r="11" spans="1:3" s="43" customFormat="1" ht="21" customHeight="1">
      <c r="A11" s="224"/>
      <c r="B11" s="83"/>
      <c r="C11" s="227"/>
    </row>
    <row r="12" spans="1:3" s="43" customFormat="1" ht="23.4"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c r="A33" s="224"/>
      <c r="B33" s="83"/>
      <c r="C33" s="227"/>
    </row>
    <row r="34" spans="1:3" s="43" customFormat="1" ht="21" customHeight="1">
      <c r="A34" s="224"/>
      <c r="B34" s="83"/>
      <c r="C34" s="227"/>
    </row>
    <row r="35" spans="1:3" s="43" customFormat="1" ht="21" customHeight="1" thickBot="1">
      <c r="A35" s="230" t="s">
        <v>89</v>
      </c>
      <c r="B35" s="231">
        <f>B6</f>
        <v>20017648</v>
      </c>
      <c r="C35"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0" orientation="portrait" r:id="rId1"/>
  <headerFooter alignWithMargins="0">
    <oddFooter>&amp;C&amp;"標楷體,標準"41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33"/>
  <sheetViews>
    <sheetView workbookViewId="0">
      <selection activeCell="A19" sqref="A19"/>
    </sheetView>
  </sheetViews>
  <sheetFormatPr defaultColWidth="8.9140625" defaultRowHeight="16.2"/>
  <cols>
    <col min="1" max="1" width="41.75" style="30" customWidth="1"/>
    <col min="2" max="2" width="16.75" style="31" customWidth="1"/>
    <col min="3" max="3" width="14.9140625" style="30" customWidth="1"/>
    <col min="4" max="16384" width="8.9140625" style="30"/>
  </cols>
  <sheetData>
    <row r="1" spans="1:3" ht="20.100000000000001" customHeight="1">
      <c r="A1" s="520" t="s">
        <v>15</v>
      </c>
      <c r="B1" s="520"/>
      <c r="C1" s="520"/>
    </row>
    <row r="2" spans="1:3" ht="20.100000000000001" customHeight="1">
      <c r="A2" s="521" t="s">
        <v>136</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5.2" customHeight="1">
      <c r="A6" s="247" t="s">
        <v>157</v>
      </c>
      <c r="B6" s="82">
        <f>B7+B8+B9</f>
        <v>5025819667</v>
      </c>
      <c r="C6" s="255"/>
    </row>
    <row r="7" spans="1:3" s="43" customFormat="1" ht="25.2" customHeight="1">
      <c r="A7" s="224" t="s">
        <v>553</v>
      </c>
      <c r="B7" s="83">
        <v>2526960029</v>
      </c>
      <c r="C7" s="227"/>
    </row>
    <row r="8" spans="1:3" s="43" customFormat="1" ht="25.2" customHeight="1">
      <c r="A8" s="224" t="s">
        <v>158</v>
      </c>
      <c r="B8" s="83">
        <v>2498859638</v>
      </c>
      <c r="C8" s="227"/>
    </row>
    <row r="9" spans="1:3" s="43" customFormat="1" ht="21" customHeight="1">
      <c r="A9" s="224"/>
      <c r="B9" s="296"/>
      <c r="C9" s="227"/>
    </row>
    <row r="10" spans="1:3" s="43" customFormat="1" ht="21" customHeight="1">
      <c r="A10" s="224"/>
      <c r="B10" s="296"/>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thickBot="1">
      <c r="A33" s="230" t="s">
        <v>89</v>
      </c>
      <c r="B33" s="231">
        <f>B6</f>
        <v>5025819667</v>
      </c>
      <c r="C33"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&amp;C&amp;"標楷體,標準"&amp;10 42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33"/>
  <sheetViews>
    <sheetView workbookViewId="0">
      <selection activeCell="A19" sqref="A19:XFD19"/>
    </sheetView>
  </sheetViews>
  <sheetFormatPr defaultColWidth="8.9140625" defaultRowHeight="16.2"/>
  <cols>
    <col min="1" max="1" width="41.75" style="30" customWidth="1"/>
    <col min="2" max="2" width="16.75" style="31" customWidth="1"/>
    <col min="3" max="3" width="14.75" style="30" customWidth="1"/>
    <col min="4" max="16384" width="8.9140625" style="30"/>
  </cols>
  <sheetData>
    <row r="1" spans="1:3" ht="20.100000000000001" customHeight="1">
      <c r="A1" s="520" t="s">
        <v>15</v>
      </c>
      <c r="B1" s="520"/>
      <c r="C1" s="520"/>
    </row>
    <row r="2" spans="1:3" ht="20.100000000000001" customHeight="1">
      <c r="A2" s="521" t="s">
        <v>98</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5.8" customHeight="1">
      <c r="A6" s="247" t="s">
        <v>218</v>
      </c>
      <c r="B6" s="92">
        <f>SUM(B7:B8)</f>
        <v>-895841180</v>
      </c>
      <c r="C6" s="225"/>
    </row>
    <row r="7" spans="1:3" s="43" customFormat="1" ht="25.8" customHeight="1">
      <c r="A7" s="224" t="s">
        <v>554</v>
      </c>
      <c r="B7" s="92">
        <v>-895841180</v>
      </c>
      <c r="C7" s="227"/>
    </row>
    <row r="8" spans="1:3" s="43" customFormat="1" ht="21" customHeight="1">
      <c r="A8" s="224"/>
      <c r="B8" s="298"/>
      <c r="C8" s="227"/>
    </row>
    <row r="9" spans="1:3" s="43" customFormat="1" ht="21" customHeight="1">
      <c r="A9" s="224"/>
      <c r="B9" s="83"/>
      <c r="C9" s="227"/>
    </row>
    <row r="10" spans="1:3" s="43" customFormat="1" ht="21.6" customHeight="1">
      <c r="A10" s="224"/>
      <c r="B10" s="83"/>
      <c r="C10" s="227"/>
    </row>
    <row r="11" spans="1:3" s="43" customFormat="1" ht="21.6" customHeight="1">
      <c r="A11" s="224"/>
      <c r="B11" s="83"/>
      <c r="C11" s="227"/>
    </row>
    <row r="12" spans="1:3" s="43" customFormat="1" ht="21.6"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21" customHeight="1" thickBot="1">
      <c r="A33" s="230" t="s">
        <v>89</v>
      </c>
      <c r="B33" s="231">
        <f>SUM(B7:B32)</f>
        <v>-895841180</v>
      </c>
      <c r="C33"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&amp;C&amp;"標楷體,標準"&amp;10 43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C32"/>
  <sheetViews>
    <sheetView workbookViewId="0">
      <selection activeCell="A12" sqref="A12"/>
    </sheetView>
  </sheetViews>
  <sheetFormatPr defaultColWidth="8.9140625" defaultRowHeight="16.2"/>
  <cols>
    <col min="1" max="1" width="41.75" style="30" customWidth="1"/>
    <col min="2" max="2" width="16.75" style="31" customWidth="1"/>
    <col min="3" max="3" width="14.9140625" style="30" customWidth="1"/>
    <col min="4" max="16384" width="8.9140625" style="30"/>
  </cols>
  <sheetData>
    <row r="1" spans="1:3" ht="20.100000000000001" customHeight="1">
      <c r="A1" s="520" t="s">
        <v>15</v>
      </c>
      <c r="B1" s="520"/>
      <c r="C1" s="520"/>
    </row>
    <row r="2" spans="1:3" ht="20.100000000000001" customHeight="1">
      <c r="A2" s="521" t="s">
        <v>99</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4.6" customHeight="1">
      <c r="A6" s="247" t="s">
        <v>30</v>
      </c>
      <c r="B6" s="82">
        <f>B7+B8</f>
        <v>20998547</v>
      </c>
      <c r="C6" s="255"/>
    </row>
    <row r="7" spans="1:3" s="43" customFormat="1" ht="24.6" customHeight="1">
      <c r="A7" s="224" t="s">
        <v>38</v>
      </c>
      <c r="B7" s="83">
        <v>911469</v>
      </c>
      <c r="C7" s="227"/>
    </row>
    <row r="8" spans="1:3" s="43" customFormat="1" ht="24.6" customHeight="1">
      <c r="A8" s="224" t="s">
        <v>43</v>
      </c>
      <c r="B8" s="83">
        <v>20087078</v>
      </c>
      <c r="C8" s="227"/>
    </row>
    <row r="9" spans="1:3" s="43" customFormat="1" ht="24.6" customHeight="1">
      <c r="A9" s="224"/>
      <c r="B9" s="83"/>
      <c r="C9" s="227"/>
    </row>
    <row r="10" spans="1:3" s="43" customFormat="1" ht="24.6" customHeight="1">
      <c r="A10" s="224"/>
      <c r="B10" s="83"/>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0.399999999999999"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89</v>
      </c>
      <c r="B32" s="231">
        <f>B6+B9</f>
        <v>20998547</v>
      </c>
      <c r="C32"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9" orientation="portrait" r:id="rId1"/>
  <headerFooter alignWithMargins="0">
    <oddFooter>&amp;C&amp;"標楷體,標準"&amp;10 44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32"/>
  <sheetViews>
    <sheetView workbookViewId="0">
      <selection activeCell="B11" sqref="B11"/>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20</v>
      </c>
      <c r="B2" s="521"/>
      <c r="C2" s="521"/>
    </row>
    <row r="3" spans="1:3" ht="20.100000000000001" customHeight="1">
      <c r="A3" s="522" t="s">
        <v>563</v>
      </c>
      <c r="B3" s="522"/>
      <c r="C3" s="522"/>
    </row>
    <row r="4" spans="1:3" ht="20.100000000000001" customHeight="1" thickBot="1">
      <c r="C4" s="79" t="s">
        <v>179</v>
      </c>
    </row>
    <row r="5" spans="1:3" s="43" customFormat="1" ht="21" customHeight="1">
      <c r="A5" s="221" t="s">
        <v>25</v>
      </c>
      <c r="B5" s="222" t="s">
        <v>17</v>
      </c>
      <c r="C5" s="223" t="s">
        <v>18</v>
      </c>
    </row>
    <row r="6" spans="1:3" s="43" customFormat="1" ht="23.4" customHeight="1">
      <c r="A6" s="224" t="s">
        <v>220</v>
      </c>
      <c r="B6" s="83">
        <f>B7</f>
        <v>697939179</v>
      </c>
      <c r="C6" s="544" t="s">
        <v>241</v>
      </c>
    </row>
    <row r="7" spans="1:3" s="43" customFormat="1" ht="23.4" customHeight="1">
      <c r="A7" s="224" t="s">
        <v>219</v>
      </c>
      <c r="B7" s="83">
        <v>697939179</v>
      </c>
      <c r="C7" s="545"/>
    </row>
    <row r="8" spans="1:3" s="43" customFormat="1" ht="23.4" customHeight="1">
      <c r="A8" s="224" t="s">
        <v>49</v>
      </c>
      <c r="B8" s="83">
        <f>B9</f>
        <v>787104</v>
      </c>
      <c r="C8" s="545"/>
    </row>
    <row r="9" spans="1:3" s="43" customFormat="1" ht="23.4" customHeight="1">
      <c r="A9" s="224" t="s">
        <v>100</v>
      </c>
      <c r="B9" s="83">
        <v>787104</v>
      </c>
      <c r="C9" s="545"/>
    </row>
    <row r="10" spans="1:3" s="43" customFormat="1" ht="23.4" customHeight="1">
      <c r="A10" s="224" t="s">
        <v>112</v>
      </c>
      <c r="B10" s="83">
        <f>B11</f>
        <v>2000</v>
      </c>
      <c r="C10" s="545"/>
    </row>
    <row r="11" spans="1:3" s="43" customFormat="1" ht="23.4" customHeight="1">
      <c r="A11" s="224" t="s">
        <v>113</v>
      </c>
      <c r="B11" s="83">
        <v>2000</v>
      </c>
      <c r="C11" s="226"/>
    </row>
    <row r="12" spans="1:3" s="43" customFormat="1" ht="23.4" customHeight="1">
      <c r="A12" s="224" t="s">
        <v>101</v>
      </c>
      <c r="B12" s="83">
        <f>B13</f>
        <v>2858084</v>
      </c>
      <c r="C12" s="227"/>
    </row>
    <row r="13" spans="1:3" s="43" customFormat="1" ht="23.4" customHeight="1">
      <c r="A13" s="224" t="s">
        <v>39</v>
      </c>
      <c r="B13" s="83">
        <v>2858084</v>
      </c>
      <c r="C13" s="228"/>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89</v>
      </c>
      <c r="B32" s="231">
        <f>B6+B8+B10+B12</f>
        <v>701586367</v>
      </c>
      <c r="C32" s="232"/>
    </row>
  </sheetData>
  <mergeCells count="4">
    <mergeCell ref="A1:C1"/>
    <mergeCell ref="A2:C2"/>
    <mergeCell ref="A3:C3"/>
    <mergeCell ref="C6:C10"/>
  </mergeCells>
  <phoneticPr fontId="9" type="noConversion"/>
  <pageMargins left="0.59055118110236227" right="0.39370078740157483" top="0.78740157480314965" bottom="0.78740157480314965" header="0.11811023622047245" footer="0.39370078740157483"/>
  <pageSetup paperSize="9" scale="98" orientation="portrait" r:id="rId1"/>
  <headerFooter alignWithMargins="0">
    <oddFooter>&amp;C&amp;"標楷體,標準"&amp;10 45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34"/>
  <sheetViews>
    <sheetView workbookViewId="0">
      <selection activeCell="B13" sqref="B13"/>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440</v>
      </c>
      <c r="B2" s="521"/>
      <c r="C2" s="521"/>
    </row>
    <row r="3" spans="1:3" ht="20.100000000000001" customHeight="1">
      <c r="A3" s="522" t="s">
        <v>565</v>
      </c>
      <c r="B3" s="522"/>
      <c r="C3" s="522"/>
    </row>
    <row r="4" spans="1:3" ht="20.100000000000001" customHeight="1" thickBot="1">
      <c r="C4" s="79" t="s">
        <v>179</v>
      </c>
    </row>
    <row r="5" spans="1:3" s="43" customFormat="1" ht="21" customHeight="1">
      <c r="A5" s="221" t="s">
        <v>25</v>
      </c>
      <c r="B5" s="222" t="s">
        <v>17</v>
      </c>
      <c r="C5" s="223" t="s">
        <v>18</v>
      </c>
    </row>
    <row r="6" spans="1:3" s="43" customFormat="1" ht="26.4" customHeight="1">
      <c r="A6" s="247" t="s">
        <v>441</v>
      </c>
      <c r="B6" s="82">
        <v>339668879</v>
      </c>
      <c r="C6" s="255"/>
    </row>
    <row r="7" spans="1:3" s="43" customFormat="1" ht="21" customHeight="1">
      <c r="A7" s="224"/>
      <c r="B7" s="92"/>
      <c r="C7" s="227"/>
    </row>
    <row r="8" spans="1:3" s="43" customFormat="1" ht="21" customHeight="1">
      <c r="A8" s="224"/>
      <c r="B8" s="92"/>
      <c r="C8" s="227"/>
    </row>
    <row r="9" spans="1:3" s="43" customFormat="1" ht="21" customHeight="1">
      <c r="A9" s="224"/>
      <c r="B9" s="92"/>
      <c r="C9" s="227"/>
    </row>
    <row r="10" spans="1:3" s="43" customFormat="1" ht="21" customHeight="1">
      <c r="A10" s="224"/>
      <c r="B10" s="83"/>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17.25" customHeight="1">
      <c r="A33" s="224"/>
      <c r="B33" s="83"/>
      <c r="C33" s="227"/>
    </row>
    <row r="34" spans="1:3" s="43" customFormat="1" ht="21" customHeight="1" thickBot="1">
      <c r="A34" s="230" t="s">
        <v>89</v>
      </c>
      <c r="B34" s="231">
        <f>SUM(B6:B33)</f>
        <v>339668879</v>
      </c>
      <c r="C34"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&amp;C&amp;"標楷體,標準"&amp;10 46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C6" sqref="C6:C7"/>
    </sheetView>
  </sheetViews>
  <sheetFormatPr defaultColWidth="8.9140625" defaultRowHeight="16.2"/>
  <cols>
    <col min="1" max="1" width="41.75" style="30" customWidth="1"/>
    <col min="2" max="2" width="16.75" style="31" customWidth="1"/>
    <col min="3" max="3" width="15" style="30" customWidth="1"/>
    <col min="4" max="16384" width="8.9140625" style="30"/>
  </cols>
  <sheetData>
    <row r="1" spans="1:3" ht="20.100000000000001" customHeight="1">
      <c r="A1" s="520" t="s">
        <v>15</v>
      </c>
      <c r="B1" s="520"/>
      <c r="C1" s="520"/>
    </row>
    <row r="2" spans="1:3" ht="20.100000000000001" customHeight="1">
      <c r="A2" s="521" t="s">
        <v>727</v>
      </c>
      <c r="B2" s="521"/>
      <c r="C2" s="521"/>
    </row>
    <row r="3" spans="1:3" ht="20.100000000000001" customHeight="1">
      <c r="A3" s="522" t="s">
        <v>563</v>
      </c>
      <c r="B3" s="522"/>
      <c r="C3" s="522"/>
    </row>
    <row r="4" spans="1:3" ht="20.100000000000001" customHeight="1" thickBot="1">
      <c r="C4" s="79" t="s">
        <v>178</v>
      </c>
    </row>
    <row r="5" spans="1:3" s="43" customFormat="1" ht="21" customHeight="1">
      <c r="A5" s="221" t="s">
        <v>25</v>
      </c>
      <c r="B5" s="222" t="s">
        <v>17</v>
      </c>
      <c r="C5" s="223" t="s">
        <v>18</v>
      </c>
    </row>
    <row r="6" spans="1:3" s="43" customFormat="1" ht="26.4" customHeight="1">
      <c r="A6" s="247" t="s">
        <v>669</v>
      </c>
      <c r="B6" s="82">
        <f>B7</f>
        <v>9824762</v>
      </c>
      <c r="C6" s="525" t="s">
        <v>671</v>
      </c>
    </row>
    <row r="7" spans="1:3" s="43" customFormat="1" ht="21" customHeight="1">
      <c r="A7" s="224" t="s">
        <v>670</v>
      </c>
      <c r="B7" s="83">
        <v>9824762</v>
      </c>
      <c r="C7" s="519"/>
    </row>
    <row r="8" spans="1:3" s="43" customFormat="1" ht="21" customHeight="1">
      <c r="A8" s="224"/>
      <c r="B8" s="92"/>
      <c r="C8" s="374"/>
    </row>
    <row r="9" spans="1:3" s="43" customFormat="1" ht="21" customHeight="1">
      <c r="A9" s="224"/>
      <c r="B9" s="92"/>
      <c r="C9" s="227"/>
    </row>
    <row r="10" spans="1:3" s="43" customFormat="1" ht="21" customHeight="1">
      <c r="A10" s="224"/>
      <c r="B10" s="83"/>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c r="A32" s="224"/>
      <c r="B32" s="83"/>
      <c r="C32" s="227"/>
    </row>
    <row r="33" spans="1:3" s="43" customFormat="1" ht="17.25" customHeight="1">
      <c r="A33" s="224"/>
      <c r="B33" s="83"/>
      <c r="C33" s="227"/>
    </row>
    <row r="34" spans="1:3" s="43" customFormat="1" ht="21" customHeight="1" thickBot="1">
      <c r="A34" s="230" t="s">
        <v>89</v>
      </c>
      <c r="B34" s="231">
        <f>B6</f>
        <v>9824762</v>
      </c>
      <c r="C34" s="232"/>
    </row>
  </sheetData>
  <mergeCells count="4">
    <mergeCell ref="A1:C1"/>
    <mergeCell ref="A2:C2"/>
    <mergeCell ref="A3:C3"/>
    <mergeCell ref="C6:C7"/>
  </mergeCells>
  <phoneticPr fontId="9" type="noConversion"/>
  <pageMargins left="0.59055118110236227" right="0.39370078740157483" top="0.78740157480314965" bottom="0.78740157480314965" header="0.11811023622047245" footer="0.39370078740157483"/>
  <pageSetup paperSize="9" scale="95" orientation="portrait" r:id="rId1"/>
  <headerFooter alignWithMargins="0">
    <oddFooter>&amp;C&amp;"標楷體,標準"&amp;10 47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dimension ref="A1:L49"/>
  <sheetViews>
    <sheetView zoomScale="75" zoomScaleNormal="75" workbookViewId="0">
      <selection activeCell="G26" sqref="G26"/>
    </sheetView>
  </sheetViews>
  <sheetFormatPr defaultColWidth="9.75" defaultRowHeight="18" customHeight="1"/>
  <cols>
    <col min="1" max="1" width="35.5" style="84" customWidth="1"/>
    <col min="2" max="2" width="23.75" style="84" customWidth="1"/>
    <col min="3" max="3" width="8" style="84" hidden="1" customWidth="1"/>
    <col min="4" max="4" width="23.75" style="84" customWidth="1"/>
    <col min="5" max="5" width="7.9140625" style="84" hidden="1" customWidth="1"/>
    <col min="6" max="6" width="22.4140625" style="84" customWidth="1"/>
    <col min="7" max="7" width="12.4140625" style="84" customWidth="1"/>
    <col min="8" max="8" width="2.33203125" style="84" customWidth="1"/>
    <col min="9" max="9" width="13.9140625" style="84" bestFit="1" customWidth="1"/>
    <col min="10" max="10" width="10.33203125" style="84" customWidth="1"/>
    <col min="11" max="12" width="13.08203125" style="84" bestFit="1" customWidth="1"/>
    <col min="13" max="16384" width="9.75" style="84"/>
  </cols>
  <sheetData>
    <row r="1" spans="1:8" ht="30" customHeight="1">
      <c r="A1" s="459" t="s">
        <v>449</v>
      </c>
      <c r="B1" s="460"/>
      <c r="C1" s="460"/>
      <c r="D1" s="460"/>
      <c r="E1" s="460"/>
      <c r="F1" s="460"/>
      <c r="G1" s="460"/>
      <c r="H1" s="185"/>
    </row>
    <row r="2" spans="1:8" ht="30" customHeight="1">
      <c r="A2" s="461" t="s">
        <v>453</v>
      </c>
      <c r="B2" s="462"/>
      <c r="C2" s="462"/>
      <c r="D2" s="462"/>
      <c r="E2" s="462"/>
      <c r="F2" s="462"/>
      <c r="G2" s="462"/>
      <c r="H2" s="185"/>
    </row>
    <row r="3" spans="1:8" ht="30" customHeight="1">
      <c r="A3" s="463" t="s">
        <v>561</v>
      </c>
      <c r="B3" s="464"/>
      <c r="C3" s="464"/>
      <c r="D3" s="464"/>
      <c r="E3" s="464"/>
      <c r="F3" s="464"/>
      <c r="G3" s="464"/>
      <c r="H3" s="186"/>
    </row>
    <row r="4" spans="1:8" ht="30.75" customHeight="1" thickBot="1">
      <c r="B4" s="84" t="s">
        <v>11</v>
      </c>
      <c r="F4" s="469" t="s">
        <v>78</v>
      </c>
      <c r="G4" s="406"/>
    </row>
    <row r="5" spans="1:8" s="85" customFormat="1" ht="39.9" customHeight="1">
      <c r="A5" s="465" t="s">
        <v>79</v>
      </c>
      <c r="B5" s="455" t="s">
        <v>81</v>
      </c>
      <c r="C5" s="456"/>
      <c r="D5" s="455" t="s">
        <v>82</v>
      </c>
      <c r="E5" s="456"/>
      <c r="F5" s="467" t="s">
        <v>80</v>
      </c>
      <c r="G5" s="468"/>
    </row>
    <row r="6" spans="1:8" s="85" customFormat="1" ht="54" customHeight="1">
      <c r="A6" s="466"/>
      <c r="B6" s="457"/>
      <c r="C6" s="458"/>
      <c r="D6" s="457"/>
      <c r="E6" s="458"/>
      <c r="F6" s="187" t="s">
        <v>83</v>
      </c>
      <c r="G6" s="188" t="s">
        <v>131</v>
      </c>
    </row>
    <row r="7" spans="1:8" s="85" customFormat="1" ht="24" customHeight="1">
      <c r="A7" s="318" t="s">
        <v>1</v>
      </c>
      <c r="B7" s="320">
        <f>B8+B27+B35+B38</f>
        <v>2685026950385</v>
      </c>
      <c r="C7" s="320">
        <f>C8+C27+C35+C38</f>
        <v>71.455614959689541</v>
      </c>
      <c r="D7" s="320">
        <f>D8+D27+D35+D38</f>
        <v>2222165405914</v>
      </c>
      <c r="E7" s="321">
        <v>100</v>
      </c>
      <c r="F7" s="320">
        <f t="shared" ref="F7:F12" si="0">B7-D7</f>
        <v>462861544471</v>
      </c>
      <c r="G7" s="325">
        <f>F7/D7*100</f>
        <v>20.829302051015421</v>
      </c>
    </row>
    <row r="8" spans="1:8" s="85" customFormat="1" ht="24" customHeight="1">
      <c r="A8" s="319" t="s">
        <v>350</v>
      </c>
      <c r="B8" s="322">
        <f>B9+B11+B20+B25</f>
        <v>2422413550899</v>
      </c>
      <c r="C8" s="322">
        <f>C9+C11+C20+C25</f>
        <v>71.301799800165426</v>
      </c>
      <c r="D8" s="322">
        <f>D9+D11+D20+D25</f>
        <v>1981404932748</v>
      </c>
      <c r="E8" s="322" t="e">
        <f>E9+E11+E20+E25</f>
        <v>#N/A</v>
      </c>
      <c r="F8" s="322">
        <f t="shared" si="0"/>
        <v>441008618151</v>
      </c>
      <c r="G8" s="326">
        <f>F8/D8*100</f>
        <v>22.257369549361496</v>
      </c>
    </row>
    <row r="9" spans="1:8" s="85" customFormat="1" ht="24" customHeight="1">
      <c r="A9" s="319" t="s">
        <v>349</v>
      </c>
      <c r="B9" s="322">
        <f>B10</f>
        <v>43632967783</v>
      </c>
      <c r="C9" s="322">
        <f>C10</f>
        <v>1.6250476657876216</v>
      </c>
      <c r="D9" s="322">
        <f>D10</f>
        <v>52889646969</v>
      </c>
      <c r="E9" s="323"/>
      <c r="F9" s="322">
        <f t="shared" si="0"/>
        <v>-9256679186</v>
      </c>
      <c r="G9" s="326">
        <f>F9/D9*100</f>
        <v>-17.501873649157805</v>
      </c>
    </row>
    <row r="10" spans="1:8" s="85" customFormat="1" ht="24" customHeight="1">
      <c r="A10" s="189" t="s">
        <v>327</v>
      </c>
      <c r="B10" s="103">
        <v>43632967783</v>
      </c>
      <c r="C10" s="190">
        <f>B10/$B$7*100</f>
        <v>1.6250476657876216</v>
      </c>
      <c r="D10" s="365">
        <v>52889646969</v>
      </c>
      <c r="E10" s="190">
        <f>D10/$D$7*100</f>
        <v>2.3800949662991417</v>
      </c>
      <c r="F10" s="103">
        <f t="shared" si="0"/>
        <v>-9256679186</v>
      </c>
      <c r="G10" s="191">
        <f>(F10/D10*100)</f>
        <v>-17.501873649157805</v>
      </c>
    </row>
    <row r="11" spans="1:8" s="85" customFormat="1" ht="24" customHeight="1">
      <c r="A11" s="319" t="s">
        <v>523</v>
      </c>
      <c r="B11" s="324">
        <f>B12+B14+B16++B17+B18+B19</f>
        <v>2330847190994</v>
      </c>
      <c r="C11" s="324">
        <f>C12+C14+C16++C17+C18+C19</f>
        <v>67.906368690696397</v>
      </c>
      <c r="D11" s="324">
        <f>D12+D14+D16++D17+D18+D19</f>
        <v>1881832919522</v>
      </c>
      <c r="E11" s="323">
        <f>D11/$D$7*100</f>
        <v>84.68464653953076</v>
      </c>
      <c r="F11" s="322">
        <f t="shared" si="0"/>
        <v>449014271472</v>
      </c>
      <c r="G11" s="326">
        <f>F11/D11*100</f>
        <v>23.860474902631264</v>
      </c>
    </row>
    <row r="12" spans="1:8" s="85" customFormat="1" ht="24" customHeight="1">
      <c r="A12" s="189" t="s">
        <v>521</v>
      </c>
      <c r="B12" s="451">
        <v>195699982654</v>
      </c>
      <c r="C12" s="452">
        <f>B12/$B$7*100</f>
        <v>7.2885667917016255</v>
      </c>
      <c r="D12" s="451">
        <v>180510119951</v>
      </c>
      <c r="E12" s="452">
        <f>D12/$D$7*100</f>
        <v>8.1231630854569215</v>
      </c>
      <c r="F12" s="451">
        <f t="shared" si="0"/>
        <v>15189862703</v>
      </c>
      <c r="G12" s="472">
        <f>(F12/D12*100)</f>
        <v>8.4149646053768805</v>
      </c>
    </row>
    <row r="13" spans="1:8" s="85" customFormat="1" ht="15.75" customHeight="1">
      <c r="A13" s="189" t="s">
        <v>328</v>
      </c>
      <c r="B13" s="454"/>
      <c r="C13" s="453"/>
      <c r="D13" s="454"/>
      <c r="E13" s="453"/>
      <c r="F13" s="454"/>
      <c r="G13" s="473"/>
    </row>
    <row r="14" spans="1:8" s="85" customFormat="1" ht="25.2" customHeight="1">
      <c r="A14" s="189" t="s">
        <v>521</v>
      </c>
      <c r="B14" s="451">
        <v>31589288887</v>
      </c>
      <c r="C14" s="452">
        <f>B14/$B$7*100</f>
        <v>1.1764980192273482</v>
      </c>
      <c r="D14" s="451">
        <v>1218471523</v>
      </c>
      <c r="E14" s="452">
        <f>D14/$D$7*100</f>
        <v>5.4832620459179089E-2</v>
      </c>
      <c r="F14" s="451">
        <f>B14-D14</f>
        <v>30370817364</v>
      </c>
      <c r="G14" s="470">
        <f>(F14/D14*100)</f>
        <v>2492.534030604505</v>
      </c>
    </row>
    <row r="15" spans="1:8" s="85" customFormat="1" ht="18.75" customHeight="1">
      <c r="A15" s="193" t="s">
        <v>330</v>
      </c>
      <c r="B15" s="454"/>
      <c r="C15" s="453"/>
      <c r="D15" s="454"/>
      <c r="E15" s="453"/>
      <c r="F15" s="454"/>
      <c r="G15" s="471"/>
    </row>
    <row r="16" spans="1:8" s="85" customFormat="1" ht="22.2" customHeight="1">
      <c r="A16" s="189" t="s">
        <v>331</v>
      </c>
      <c r="B16" s="104">
        <v>55884331500</v>
      </c>
      <c r="C16" s="190">
        <f>B16/$B$7*100</f>
        <v>2.0813322373537764</v>
      </c>
      <c r="D16" s="104">
        <v>69945254792</v>
      </c>
      <c r="E16" s="190" t="e">
        <f>#N/A</f>
        <v>#N/A</v>
      </c>
      <c r="F16" s="103">
        <f t="shared" ref="F16:F24" si="1">B16-D16</f>
        <v>-14060923292</v>
      </c>
      <c r="G16" s="191">
        <f t="shared" ref="G16:G28" si="2">(F16/D16*100)</f>
        <v>-20.102755124438008</v>
      </c>
    </row>
    <row r="17" spans="1:11" s="85" customFormat="1" ht="22.2" customHeight="1">
      <c r="A17" s="189" t="s">
        <v>332</v>
      </c>
      <c r="B17" s="103">
        <v>1384424906861</v>
      </c>
      <c r="C17" s="190">
        <f>B17/$B$7*100</f>
        <v>51.560931508061415</v>
      </c>
      <c r="D17" s="365">
        <v>1239722788709</v>
      </c>
      <c r="E17" s="190" t="e">
        <f>#N/A</f>
        <v>#N/A</v>
      </c>
      <c r="F17" s="103">
        <f t="shared" si="1"/>
        <v>144702118152</v>
      </c>
      <c r="G17" s="191">
        <f t="shared" si="2"/>
        <v>11.672135050666228</v>
      </c>
    </row>
    <row r="18" spans="1:11" s="85" customFormat="1" ht="22.2" customHeight="1">
      <c r="A18" s="189" t="s">
        <v>333</v>
      </c>
      <c r="B18" s="103">
        <v>155705790471</v>
      </c>
      <c r="C18" s="190">
        <f>B18/$B$7*100</f>
        <v>5.799040134352234</v>
      </c>
      <c r="D18" s="365">
        <v>-25350887736</v>
      </c>
      <c r="E18" s="190" t="e">
        <f>#N/A</f>
        <v>#N/A</v>
      </c>
      <c r="F18" s="103">
        <f t="shared" si="1"/>
        <v>181056678207</v>
      </c>
      <c r="G18" s="191">
        <f t="shared" si="2"/>
        <v>-714.20251666330046</v>
      </c>
    </row>
    <row r="19" spans="1:11" s="85" customFormat="1" ht="22.2" customHeight="1">
      <c r="A19" s="189" t="s">
        <v>522</v>
      </c>
      <c r="B19" s="103">
        <v>507542890621</v>
      </c>
      <c r="C19" s="190"/>
      <c r="D19" s="365">
        <v>415787172283</v>
      </c>
      <c r="E19" s="190"/>
      <c r="F19" s="103">
        <f t="shared" si="1"/>
        <v>91755718338</v>
      </c>
      <c r="G19" s="191">
        <f t="shared" si="2"/>
        <v>22.067953139147757</v>
      </c>
    </row>
    <row r="20" spans="1:11" s="85" customFormat="1" ht="22.2" customHeight="1">
      <c r="A20" s="319" t="s">
        <v>348</v>
      </c>
      <c r="B20" s="322">
        <f>B21+B22+B23+B24</f>
        <v>47535272588</v>
      </c>
      <c r="C20" s="322">
        <f>C21+C22+C23+C24</f>
        <v>1.7703834436814134</v>
      </c>
      <c r="D20" s="322">
        <f>D21+D22+D23+D24</f>
        <v>45640930601</v>
      </c>
      <c r="E20" s="322" t="e">
        <f t="shared" ref="E20" si="3">E21+E22+E23+E24</f>
        <v>#N/A</v>
      </c>
      <c r="F20" s="322">
        <f t="shared" si="1"/>
        <v>1894341987</v>
      </c>
      <c r="G20" s="326">
        <f t="shared" si="2"/>
        <v>4.1505332210699812</v>
      </c>
    </row>
    <row r="21" spans="1:11" s="85" customFormat="1" ht="22.2" customHeight="1">
      <c r="A21" s="189" t="s">
        <v>334</v>
      </c>
      <c r="B21" s="103">
        <v>45052489544</v>
      </c>
      <c r="C21" s="190">
        <f>B21/$B$7*100</f>
        <v>1.6779157295810392</v>
      </c>
      <c r="D21" s="365">
        <v>43123244543</v>
      </c>
      <c r="E21" s="190" t="e">
        <f>#N/A</f>
        <v>#N/A</v>
      </c>
      <c r="F21" s="103">
        <f t="shared" si="1"/>
        <v>1929245001</v>
      </c>
      <c r="G21" s="191">
        <f t="shared" si="2"/>
        <v>4.473793707883619</v>
      </c>
    </row>
    <row r="22" spans="1:11" s="85" customFormat="1" ht="22.2" customHeight="1">
      <c r="A22" s="189" t="s">
        <v>336</v>
      </c>
      <c r="B22" s="103">
        <v>275386906</v>
      </c>
      <c r="C22" s="190">
        <f>B22/$B$7*100</f>
        <v>1.0256392620584791E-2</v>
      </c>
      <c r="D22" s="365">
        <v>48201008</v>
      </c>
      <c r="E22" s="190" t="e">
        <f>#N/A</f>
        <v>#N/A</v>
      </c>
      <c r="F22" s="103">
        <f t="shared" si="1"/>
        <v>227185898</v>
      </c>
      <c r="G22" s="191">
        <f t="shared" si="2"/>
        <v>471.33018048087297</v>
      </c>
    </row>
    <row r="23" spans="1:11" s="85" customFormat="1" ht="22.2" customHeight="1">
      <c r="A23" s="189" t="s">
        <v>335</v>
      </c>
      <c r="B23" s="103">
        <v>2207396068</v>
      </c>
      <c r="C23" s="190">
        <f>B23/$B$7*100</f>
        <v>8.2211318872739303E-2</v>
      </c>
      <c r="D23" s="365">
        <v>2437670860</v>
      </c>
      <c r="E23" s="190" t="e">
        <f>#N/A</f>
        <v>#N/A</v>
      </c>
      <c r="F23" s="103">
        <f t="shared" si="1"/>
        <v>-230274792</v>
      </c>
      <c r="G23" s="191">
        <f t="shared" si="2"/>
        <v>-9.4465087874906963</v>
      </c>
    </row>
    <row r="24" spans="1:11" s="85" customFormat="1" ht="22.2" customHeight="1">
      <c r="A24" s="189" t="s">
        <v>337</v>
      </c>
      <c r="B24" s="103">
        <v>70</v>
      </c>
      <c r="C24" s="190">
        <f>B24/$B$7*100</f>
        <v>2.6070501821206247E-9</v>
      </c>
      <c r="D24" s="365">
        <v>31814190</v>
      </c>
      <c r="E24" s="190" t="e">
        <f>#N/A</f>
        <v>#N/A</v>
      </c>
      <c r="F24" s="103">
        <f t="shared" si="1"/>
        <v>-31814120</v>
      </c>
      <c r="G24" s="191">
        <f t="shared" si="2"/>
        <v>-99.99977997239597</v>
      </c>
    </row>
    <row r="25" spans="1:11" s="85" customFormat="1" ht="20.399999999999999" customHeight="1">
      <c r="A25" s="319" t="s">
        <v>346</v>
      </c>
      <c r="B25" s="322">
        <f>B26</f>
        <v>398119534</v>
      </c>
      <c r="C25" s="323"/>
      <c r="D25" s="322">
        <f>D26</f>
        <v>1041435656</v>
      </c>
      <c r="E25" s="322">
        <f t="shared" ref="E25:F25" si="4">E26</f>
        <v>0</v>
      </c>
      <c r="F25" s="322">
        <f t="shared" si="4"/>
        <v>-643316122</v>
      </c>
      <c r="G25" s="326">
        <f t="shared" si="2"/>
        <v>-61.772046913669328</v>
      </c>
    </row>
    <row r="26" spans="1:11" s="85" customFormat="1" ht="20.399999999999999" customHeight="1">
      <c r="A26" s="189" t="s">
        <v>347</v>
      </c>
      <c r="B26" s="103">
        <v>398119534</v>
      </c>
      <c r="C26" s="190"/>
      <c r="D26" s="365">
        <v>1041435656</v>
      </c>
      <c r="E26" s="190"/>
      <c r="F26" s="103">
        <f>B26-D26</f>
        <v>-643316122</v>
      </c>
      <c r="G26" s="191">
        <f t="shared" si="2"/>
        <v>-61.772046913669328</v>
      </c>
    </row>
    <row r="27" spans="1:11" s="85" customFormat="1" ht="20.399999999999999" customHeight="1">
      <c r="A27" s="319" t="s">
        <v>524</v>
      </c>
      <c r="B27" s="322">
        <f>B28</f>
        <v>258463403351</v>
      </c>
      <c r="C27" s="322">
        <f>C28</f>
        <v>0</v>
      </c>
      <c r="D27" s="322">
        <f>D28</f>
        <v>237007331965</v>
      </c>
      <c r="E27" s="322" t="e">
        <f t="shared" ref="E27" si="5">E28</f>
        <v>#N/A</v>
      </c>
      <c r="F27" s="322">
        <f>B27-D27</f>
        <v>21456071386</v>
      </c>
      <c r="G27" s="326">
        <f t="shared" si="2"/>
        <v>9.0529146115903796</v>
      </c>
      <c r="I27" s="380" t="s">
        <v>541</v>
      </c>
      <c r="K27" s="308"/>
    </row>
    <row r="28" spans="1:11" s="85" customFormat="1" ht="20.399999999999999" customHeight="1">
      <c r="A28" s="319" t="s">
        <v>525</v>
      </c>
      <c r="B28" s="322">
        <f>B29+B31+B33+B34</f>
        <v>258463403351</v>
      </c>
      <c r="C28" s="323"/>
      <c r="D28" s="322">
        <f>D29+D31+D33+D34</f>
        <v>237007331965</v>
      </c>
      <c r="E28" s="322" t="e">
        <f t="shared" ref="E28" si="6">E29+E31+E33+E34</f>
        <v>#N/A</v>
      </c>
      <c r="F28" s="322">
        <f>B28-D28</f>
        <v>21456071386</v>
      </c>
      <c r="G28" s="326">
        <f t="shared" si="2"/>
        <v>9.0529146115903796</v>
      </c>
      <c r="I28" s="380">
        <f>I29+I33+I34</f>
        <v>21421702306</v>
      </c>
      <c r="K28" s="308"/>
    </row>
    <row r="29" spans="1:11" s="85" customFormat="1" ht="22.8" customHeight="1">
      <c r="A29" s="189" t="s">
        <v>329</v>
      </c>
      <c r="B29" s="451">
        <v>49017141131</v>
      </c>
      <c r="C29" s="452">
        <f>B29/$B$7*100</f>
        <v>1.8255735244657987</v>
      </c>
      <c r="D29" s="451">
        <v>24521819946</v>
      </c>
      <c r="E29" s="452">
        <f>D29/$D$7*100</f>
        <v>1.1035101113867767</v>
      </c>
      <c r="F29" s="451">
        <f>B29-D29</f>
        <v>24495321185</v>
      </c>
      <c r="G29" s="472">
        <f>F29/D29*100</f>
        <v>99.89193803290965</v>
      </c>
      <c r="I29" s="308">
        <f>F29</f>
        <v>24495321185</v>
      </c>
      <c r="K29" s="308"/>
    </row>
    <row r="30" spans="1:11" s="85" customFormat="1" ht="16.5" customHeight="1">
      <c r="A30" s="189" t="s">
        <v>338</v>
      </c>
      <c r="B30" s="454"/>
      <c r="C30" s="453"/>
      <c r="D30" s="454"/>
      <c r="E30" s="453"/>
      <c r="F30" s="454"/>
      <c r="G30" s="472"/>
    </row>
    <row r="31" spans="1:11" s="85" customFormat="1" ht="26.4" customHeight="1">
      <c r="A31" s="192" t="s">
        <v>329</v>
      </c>
      <c r="B31" s="451">
        <v>102427803</v>
      </c>
      <c r="C31" s="452">
        <f>B31/$B$7*100</f>
        <v>3.814777463790935E-3</v>
      </c>
      <c r="D31" s="451">
        <v>68058723</v>
      </c>
      <c r="E31" s="452">
        <f>D31/$D$7*100</f>
        <v>3.0627208406210755E-3</v>
      </c>
      <c r="F31" s="451">
        <f>B31-D31</f>
        <v>34369080</v>
      </c>
      <c r="G31" s="472">
        <f>F31/D31*100</f>
        <v>50.499154972390535</v>
      </c>
    </row>
    <row r="32" spans="1:11" s="85" customFormat="1" ht="18.75" customHeight="1">
      <c r="A32" s="193" t="s">
        <v>339</v>
      </c>
      <c r="B32" s="451"/>
      <c r="C32" s="453"/>
      <c r="D32" s="451"/>
      <c r="E32" s="453"/>
      <c r="F32" s="454"/>
      <c r="G32" s="472"/>
      <c r="I32" s="308"/>
    </row>
    <row r="33" spans="1:12" s="85" customFormat="1" ht="21" customHeight="1">
      <c r="A33" s="189" t="s">
        <v>340</v>
      </c>
      <c r="B33" s="103">
        <v>203882314417</v>
      </c>
      <c r="C33" s="190">
        <f>B33/$B$7*100</f>
        <v>7.5933060704573476</v>
      </c>
      <c r="D33" s="365">
        <v>188083453296</v>
      </c>
      <c r="E33" s="190" t="e">
        <f>#N/A</f>
        <v>#N/A</v>
      </c>
      <c r="F33" s="103">
        <f t="shared" ref="F33:F43" si="7">B33-D33</f>
        <v>15798861121</v>
      </c>
      <c r="G33" s="191">
        <f t="shared" ref="G33:G43" si="8">(F33/D33*100)</f>
        <v>8.3999208033128969</v>
      </c>
      <c r="I33" s="308">
        <f>F33</f>
        <v>15798861121</v>
      </c>
    </row>
    <row r="34" spans="1:12" s="85" customFormat="1" ht="21" customHeight="1">
      <c r="A34" s="189" t="s">
        <v>345</v>
      </c>
      <c r="B34" s="103">
        <v>5461520000</v>
      </c>
      <c r="C34" s="190"/>
      <c r="D34" s="365">
        <v>24334000000</v>
      </c>
      <c r="E34" s="190"/>
      <c r="F34" s="103">
        <f t="shared" si="7"/>
        <v>-18872480000</v>
      </c>
      <c r="G34" s="191">
        <f t="shared" si="8"/>
        <v>-77.556012164050301</v>
      </c>
      <c r="I34" s="308">
        <f>F34</f>
        <v>-18872480000</v>
      </c>
    </row>
    <row r="35" spans="1:12" s="85" customFormat="1" ht="23.4" customHeight="1">
      <c r="A35" s="319" t="s">
        <v>351</v>
      </c>
      <c r="B35" s="322">
        <f>B36</f>
        <v>20017648</v>
      </c>
      <c r="C35" s="323"/>
      <c r="D35" s="322">
        <f>D36</f>
        <v>12078275</v>
      </c>
      <c r="E35" s="322">
        <f t="shared" ref="E35:E36" si="9">E36</f>
        <v>0</v>
      </c>
      <c r="F35" s="322">
        <f t="shared" si="7"/>
        <v>7939373</v>
      </c>
      <c r="G35" s="326">
        <f t="shared" si="8"/>
        <v>65.732672918939173</v>
      </c>
      <c r="I35" s="308" t="s">
        <v>265</v>
      </c>
      <c r="J35" s="312" t="s">
        <v>585</v>
      </c>
      <c r="K35" s="310" t="s">
        <v>263</v>
      </c>
    </row>
    <row r="36" spans="1:12" s="85" customFormat="1" ht="23.4" customHeight="1">
      <c r="A36" s="319" t="s">
        <v>352</v>
      </c>
      <c r="B36" s="322">
        <f>B37</f>
        <v>20017648</v>
      </c>
      <c r="C36" s="323"/>
      <c r="D36" s="322">
        <f>D37</f>
        <v>12078275</v>
      </c>
      <c r="E36" s="322">
        <f t="shared" si="9"/>
        <v>0</v>
      </c>
      <c r="F36" s="322">
        <f t="shared" si="7"/>
        <v>7939373</v>
      </c>
      <c r="G36" s="326">
        <f t="shared" si="8"/>
        <v>65.732672918939173</v>
      </c>
      <c r="I36" s="308"/>
      <c r="J36" s="312"/>
      <c r="K36" s="310"/>
    </row>
    <row r="37" spans="1:12" s="85" customFormat="1" ht="23.4" customHeight="1">
      <c r="A37" s="189" t="s">
        <v>341</v>
      </c>
      <c r="B37" s="103">
        <v>20017648</v>
      </c>
      <c r="C37" s="190"/>
      <c r="D37" s="365">
        <v>12078275</v>
      </c>
      <c r="E37" s="190"/>
      <c r="F37" s="103">
        <f t="shared" si="7"/>
        <v>7939373</v>
      </c>
      <c r="G37" s="191">
        <f t="shared" si="8"/>
        <v>65.732672918939173</v>
      </c>
      <c r="I37" s="308">
        <f>F37</f>
        <v>7939373</v>
      </c>
      <c r="J37" s="308">
        <v>4240327</v>
      </c>
      <c r="K37" s="308">
        <f>I37+J37</f>
        <v>12179700</v>
      </c>
    </row>
    <row r="38" spans="1:12" s="85" customFormat="1" ht="23.4" customHeight="1">
      <c r="A38" s="319" t="s">
        <v>353</v>
      </c>
      <c r="B38" s="322">
        <f>B39</f>
        <v>4129978487</v>
      </c>
      <c r="C38" s="322">
        <f>C39</f>
        <v>0.15381515952410874</v>
      </c>
      <c r="D38" s="322">
        <f>D39</f>
        <v>3741062926</v>
      </c>
      <c r="E38" s="323" t="e">
        <f>#N/A</f>
        <v>#N/A</v>
      </c>
      <c r="F38" s="322">
        <f t="shared" si="7"/>
        <v>388915561</v>
      </c>
      <c r="G38" s="326">
        <f t="shared" si="8"/>
        <v>10.39585723878305</v>
      </c>
      <c r="J38" s="310">
        <v>108</v>
      </c>
      <c r="K38" s="310">
        <v>107</v>
      </c>
      <c r="L38" s="310" t="s">
        <v>263</v>
      </c>
    </row>
    <row r="39" spans="1:12" s="85" customFormat="1" ht="23.4" customHeight="1">
      <c r="A39" s="319" t="s">
        <v>354</v>
      </c>
      <c r="B39" s="322">
        <f>B40+B41+B42</f>
        <v>4129978487</v>
      </c>
      <c r="C39" s="322">
        <f>C40+C41+C42</f>
        <v>0.15381515952410874</v>
      </c>
      <c r="D39" s="322">
        <f>D40+D41+D42</f>
        <v>3741062926</v>
      </c>
      <c r="E39" s="322" t="e">
        <f t="shared" ref="E39" si="10">E40+E41+E42</f>
        <v>#N/A</v>
      </c>
      <c r="F39" s="322">
        <f t="shared" si="7"/>
        <v>388915561</v>
      </c>
      <c r="G39" s="326">
        <f t="shared" si="8"/>
        <v>10.39585723878305</v>
      </c>
      <c r="J39" s="310"/>
      <c r="K39" s="310"/>
      <c r="L39" s="310"/>
    </row>
    <row r="40" spans="1:12" s="85" customFormat="1" ht="23.4" customHeight="1">
      <c r="A40" s="189" t="s">
        <v>342</v>
      </c>
      <c r="B40" s="103">
        <v>5025819667</v>
      </c>
      <c r="C40" s="190">
        <f>B40/$B$7*100</f>
        <v>0.18717948683082525</v>
      </c>
      <c r="D40" s="365">
        <v>4764363123</v>
      </c>
      <c r="E40" s="190" t="e">
        <f>#N/A</f>
        <v>#N/A</v>
      </c>
      <c r="F40" s="103">
        <f t="shared" si="7"/>
        <v>261456544</v>
      </c>
      <c r="G40" s="191">
        <f t="shared" si="8"/>
        <v>5.4877543388289718</v>
      </c>
      <c r="I40" s="308" t="s">
        <v>262</v>
      </c>
      <c r="J40" s="309">
        <v>2526960029</v>
      </c>
      <c r="K40" s="309">
        <v>2415901834</v>
      </c>
      <c r="L40" s="309">
        <f>J40-K40</f>
        <v>111058195</v>
      </c>
    </row>
    <row r="41" spans="1:12" s="85" customFormat="1" ht="23.4" customHeight="1">
      <c r="A41" s="189" t="s">
        <v>343</v>
      </c>
      <c r="B41" s="103">
        <v>-895841180</v>
      </c>
      <c r="C41" s="190">
        <f>B41/$B$7*100</f>
        <v>-3.3364327306716506E-2</v>
      </c>
      <c r="D41" s="365">
        <v>-1023694276</v>
      </c>
      <c r="E41" s="190" t="e">
        <f>#N/A</f>
        <v>#N/A</v>
      </c>
      <c r="F41" s="103">
        <f t="shared" si="7"/>
        <v>127853096</v>
      </c>
      <c r="G41" s="191">
        <f>-(F41/D41*100)</f>
        <v>12.489382718791328</v>
      </c>
      <c r="I41" s="308" t="s">
        <v>264</v>
      </c>
      <c r="J41" s="309">
        <v>2498859638</v>
      </c>
      <c r="K41" s="309">
        <v>2348461289</v>
      </c>
      <c r="L41" s="309">
        <f>J41-K41</f>
        <v>150398349</v>
      </c>
    </row>
    <row r="42" spans="1:12" s="85" customFormat="1" ht="23.4" customHeight="1" thickBot="1">
      <c r="A42" s="189" t="s">
        <v>344</v>
      </c>
      <c r="B42" s="103"/>
      <c r="C42" s="190">
        <f>B42/$B$7*100</f>
        <v>0</v>
      </c>
      <c r="D42" s="365">
        <v>394079</v>
      </c>
      <c r="E42" s="190" t="e">
        <f>#N/A</f>
        <v>#N/A</v>
      </c>
      <c r="F42" s="103">
        <f t="shared" si="7"/>
        <v>-394079</v>
      </c>
      <c r="G42" s="191">
        <f t="shared" si="8"/>
        <v>-100</v>
      </c>
      <c r="J42" s="311">
        <f>SUM(J40:J41)</f>
        <v>5025819667</v>
      </c>
      <c r="K42" s="311">
        <f>SUM(K40:K41)</f>
        <v>4764363123</v>
      </c>
      <c r="L42" s="311">
        <f>SUM(L40:L41)</f>
        <v>261456544</v>
      </c>
    </row>
    <row r="43" spans="1:12" s="85" customFormat="1" ht="30.6" customHeight="1" thickTop="1" thickBot="1">
      <c r="A43" s="359" t="s">
        <v>133</v>
      </c>
      <c r="B43" s="360">
        <f>B7</f>
        <v>2685026950385</v>
      </c>
      <c r="C43" s="361">
        <f>B43/$B$7*100</f>
        <v>100</v>
      </c>
      <c r="D43" s="360">
        <f>D7</f>
        <v>2222165405914</v>
      </c>
      <c r="E43" s="361" t="e">
        <f>#N/A</f>
        <v>#N/A</v>
      </c>
      <c r="F43" s="360">
        <f t="shared" si="7"/>
        <v>462861544471</v>
      </c>
      <c r="G43" s="362">
        <f t="shared" si="8"/>
        <v>20.829302051015421</v>
      </c>
    </row>
    <row r="44" spans="1:12" s="85" customFormat="1" ht="25.8" customHeight="1">
      <c r="A44" s="122" t="s">
        <v>586</v>
      </c>
      <c r="B44" s="87"/>
      <c r="C44" s="88"/>
      <c r="D44" s="87"/>
      <c r="E44" s="88"/>
      <c r="F44" s="87"/>
      <c r="G44" s="88"/>
    </row>
    <row r="45" spans="1:12" s="85" customFormat="1" ht="21.9" customHeight="1">
      <c r="A45" s="123" t="s">
        <v>587</v>
      </c>
      <c r="B45" s="87"/>
      <c r="C45" s="88"/>
      <c r="D45" s="87"/>
      <c r="E45" s="88"/>
      <c r="F45" s="87"/>
      <c r="G45" s="88"/>
    </row>
    <row r="46" spans="1:12" ht="21.9" customHeight="1">
      <c r="A46" s="123"/>
    </row>
    <row r="47" spans="1:12" ht="21.9" customHeight="1">
      <c r="A47" s="122"/>
    </row>
    <row r="48" spans="1:12" ht="21.9" customHeight="1">
      <c r="A48" s="122"/>
    </row>
    <row r="49" ht="19.5" customHeight="1"/>
  </sheetData>
  <mergeCells count="32">
    <mergeCell ref="E31:E32"/>
    <mergeCell ref="F31:F32"/>
    <mergeCell ref="G31:G32"/>
    <mergeCell ref="F29:F30"/>
    <mergeCell ref="G29:G30"/>
    <mergeCell ref="B5:C6"/>
    <mergeCell ref="D5:E6"/>
    <mergeCell ref="E29:E30"/>
    <mergeCell ref="A1:G1"/>
    <mergeCell ref="A2:G2"/>
    <mergeCell ref="A3:G3"/>
    <mergeCell ref="A5:A6"/>
    <mergeCell ref="F5:G5"/>
    <mergeCell ref="F4:G4"/>
    <mergeCell ref="G14:G15"/>
    <mergeCell ref="E12:E13"/>
    <mergeCell ref="G12:G13"/>
    <mergeCell ref="F12:F13"/>
    <mergeCell ref="F14:F15"/>
    <mergeCell ref="E14:E15"/>
    <mergeCell ref="B31:B32"/>
    <mergeCell ref="C31:C32"/>
    <mergeCell ref="B12:B13"/>
    <mergeCell ref="B14:B15"/>
    <mergeCell ref="D12:D13"/>
    <mergeCell ref="D29:D30"/>
    <mergeCell ref="D14:D15"/>
    <mergeCell ref="C14:C15"/>
    <mergeCell ref="B29:B30"/>
    <mergeCell ref="C29:C30"/>
    <mergeCell ref="D31:D32"/>
    <mergeCell ref="C12:C13"/>
  </mergeCells>
  <phoneticPr fontId="2" type="noConversion"/>
  <printOptions horizontalCentered="1"/>
  <pageMargins left="0.39370078740157483" right="0.39370078740157483" top="0.78740157480314965" bottom="0.39370078740157483" header="0.11811023622047245" footer="0.39370078740157483"/>
  <pageSetup paperSize="9" scale="63" fitToHeight="0" orientation="portrait" r:id="rId1"/>
  <headerFooter alignWithMargins="0">
    <oddFooter>&amp;C&amp;"標楷體,標準"&amp;14 &amp;16 12</oddFooter>
  </headerFooter>
  <ignoredErrors>
    <ignoredError sqref="J42:K42" formulaRange="1"/>
    <ignoredError sqref="F21:F26 F33 F38:F40 G41 G10:G11" 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32"/>
  <sheetViews>
    <sheetView workbookViewId="0">
      <selection activeCell="E19" sqref="E19"/>
    </sheetView>
  </sheetViews>
  <sheetFormatPr defaultColWidth="8.9140625" defaultRowHeight="16.2"/>
  <cols>
    <col min="1" max="1" width="36.25" style="30" customWidth="1"/>
    <col min="2" max="2" width="16.75" style="31" customWidth="1"/>
    <col min="3" max="3" width="14.9140625" style="30" customWidth="1"/>
    <col min="4" max="16384" width="8.9140625" style="30"/>
  </cols>
  <sheetData>
    <row r="1" spans="1:3" ht="20.100000000000001" customHeight="1">
      <c r="A1" s="520" t="s">
        <v>15</v>
      </c>
      <c r="B1" s="520"/>
      <c r="C1" s="520"/>
    </row>
    <row r="2" spans="1:3" ht="20.100000000000001" customHeight="1">
      <c r="A2" s="521" t="s">
        <v>102</v>
      </c>
      <c r="B2" s="521"/>
      <c r="C2" s="521"/>
    </row>
    <row r="3" spans="1:3" ht="20.100000000000001" customHeight="1">
      <c r="A3" s="522" t="s">
        <v>565</v>
      </c>
      <c r="B3" s="522"/>
      <c r="C3" s="522"/>
    </row>
    <row r="4" spans="1:3" ht="20.100000000000001" customHeight="1" thickBot="1">
      <c r="C4" s="79" t="s">
        <v>179</v>
      </c>
    </row>
    <row r="5" spans="1:3" s="43" customFormat="1" ht="21" customHeight="1">
      <c r="A5" s="221" t="s">
        <v>25</v>
      </c>
      <c r="B5" s="222" t="s">
        <v>17</v>
      </c>
      <c r="C5" s="223" t="s">
        <v>18</v>
      </c>
    </row>
    <row r="6" spans="1:3" s="43" customFormat="1" ht="25.8" customHeight="1">
      <c r="A6" s="247" t="s">
        <v>103</v>
      </c>
      <c r="B6" s="82">
        <v>2097234151516</v>
      </c>
      <c r="C6" s="255"/>
    </row>
    <row r="7" spans="1:3" s="43" customFormat="1" ht="21" customHeight="1">
      <c r="A7" s="224"/>
      <c r="B7" s="92"/>
      <c r="C7" s="227"/>
    </row>
    <row r="8" spans="1:3" s="43" customFormat="1" ht="21" customHeight="1">
      <c r="A8" s="224"/>
      <c r="B8" s="92"/>
      <c r="C8" s="227"/>
    </row>
    <row r="9" spans="1:3" s="43" customFormat="1" ht="21" customHeight="1">
      <c r="A9" s="224"/>
      <c r="B9" s="92"/>
      <c r="C9" s="227"/>
    </row>
    <row r="10" spans="1:3" s="43" customFormat="1" ht="21" customHeight="1">
      <c r="A10" s="224"/>
      <c r="B10" s="92"/>
      <c r="C10" s="227"/>
    </row>
    <row r="11" spans="1:3" s="43" customFormat="1" ht="21" customHeight="1">
      <c r="A11" s="224"/>
      <c r="B11" s="92"/>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89</v>
      </c>
      <c r="B32" s="231">
        <f>SUM(B6:B31)</f>
        <v>2097234151516</v>
      </c>
      <c r="C32"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&amp;C&amp;"標楷體,標準"&amp;9 48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C32"/>
  <sheetViews>
    <sheetView workbookViewId="0">
      <selection activeCell="B14" sqref="B14"/>
    </sheetView>
  </sheetViews>
  <sheetFormatPr defaultColWidth="8.9140625" defaultRowHeight="16.2"/>
  <cols>
    <col min="1" max="1" width="36.75" style="30" customWidth="1"/>
    <col min="2" max="2" width="16.75" style="31" customWidth="1"/>
    <col min="3" max="3" width="14.9140625" style="30" customWidth="1"/>
    <col min="4" max="16384" width="8.9140625" style="30"/>
  </cols>
  <sheetData>
    <row r="1" spans="1:3" ht="20.100000000000001" customHeight="1">
      <c r="A1" s="520" t="s">
        <v>15</v>
      </c>
      <c r="B1" s="520"/>
      <c r="C1" s="520"/>
    </row>
    <row r="2" spans="1:3" ht="20.100000000000001" customHeight="1">
      <c r="A2" s="521" t="s">
        <v>104</v>
      </c>
      <c r="B2" s="521"/>
      <c r="C2" s="521"/>
    </row>
    <row r="3" spans="1:3" ht="20.100000000000001" customHeight="1">
      <c r="A3" s="522" t="s">
        <v>563</v>
      </c>
      <c r="B3" s="522"/>
      <c r="C3" s="522"/>
    </row>
    <row r="4" spans="1:3" ht="20.100000000000001" customHeight="1" thickBot="1">
      <c r="C4" s="79" t="s">
        <v>179</v>
      </c>
    </row>
    <row r="5" spans="1:3" s="43" customFormat="1" ht="21" customHeight="1">
      <c r="A5" s="221" t="s">
        <v>95</v>
      </c>
      <c r="B5" s="222" t="s">
        <v>96</v>
      </c>
      <c r="C5" s="223" t="s">
        <v>97</v>
      </c>
    </row>
    <row r="6" spans="1:3" s="43" customFormat="1" ht="25.8" customHeight="1">
      <c r="A6" s="247" t="s">
        <v>672</v>
      </c>
      <c r="B6" s="82">
        <v>581286422196</v>
      </c>
      <c r="C6" s="255"/>
    </row>
    <row r="7" spans="1:3" s="43" customFormat="1" ht="21" customHeight="1">
      <c r="A7" s="224"/>
      <c r="B7" s="92"/>
      <c r="C7" s="227"/>
    </row>
    <row r="8" spans="1:3" s="43" customFormat="1" ht="21" customHeight="1">
      <c r="A8" s="224"/>
      <c r="B8" s="92"/>
      <c r="C8" s="227"/>
    </row>
    <row r="9" spans="1:3" s="43" customFormat="1" ht="21" customHeight="1">
      <c r="A9" s="224"/>
      <c r="B9" s="92"/>
      <c r="C9" s="227"/>
    </row>
    <row r="10" spans="1:3" s="43" customFormat="1" ht="21" customHeight="1">
      <c r="A10" s="224"/>
      <c r="B10" s="92"/>
      <c r="C10" s="227"/>
    </row>
    <row r="11" spans="1:3" s="43" customFormat="1" ht="21" customHeight="1">
      <c r="A11" s="224"/>
      <c r="B11" s="83"/>
      <c r="C11" s="227"/>
    </row>
    <row r="12" spans="1:3" s="43" customFormat="1" ht="21" customHeight="1">
      <c r="A12" s="224"/>
      <c r="B12" s="83"/>
      <c r="C12" s="227"/>
    </row>
    <row r="13" spans="1:3" s="43" customFormat="1" ht="21" customHeight="1">
      <c r="A13" s="224"/>
      <c r="B13" s="83"/>
      <c r="C13" s="227"/>
    </row>
    <row r="14" spans="1:3" s="43" customFormat="1" ht="21" customHeight="1">
      <c r="A14" s="224"/>
      <c r="B14" s="83"/>
      <c r="C14" s="227"/>
    </row>
    <row r="15" spans="1:3" s="43" customFormat="1" ht="21" customHeight="1">
      <c r="A15" s="224"/>
      <c r="B15" s="83"/>
      <c r="C15" s="227"/>
    </row>
    <row r="16" spans="1:3" s="43" customFormat="1" ht="21" customHeight="1">
      <c r="A16" s="224"/>
      <c r="B16" s="83"/>
      <c r="C16" s="227"/>
    </row>
    <row r="17" spans="1:3" s="43" customFormat="1" ht="21" customHeight="1">
      <c r="A17" s="224"/>
      <c r="B17" s="83"/>
      <c r="C17" s="227"/>
    </row>
    <row r="18" spans="1:3" s="43" customFormat="1" ht="21" customHeight="1">
      <c r="A18" s="224"/>
      <c r="B18" s="83"/>
      <c r="C18" s="227"/>
    </row>
    <row r="19" spans="1:3" s="43" customFormat="1" ht="21" customHeight="1">
      <c r="A19" s="224"/>
      <c r="B19" s="83"/>
      <c r="C19" s="227"/>
    </row>
    <row r="20" spans="1:3" s="43" customFormat="1" ht="21" customHeight="1">
      <c r="A20" s="224"/>
      <c r="B20" s="83"/>
      <c r="C20" s="227"/>
    </row>
    <row r="21" spans="1:3" s="43" customFormat="1" ht="21" customHeight="1">
      <c r="A21" s="224"/>
      <c r="B21" s="83"/>
      <c r="C21" s="227"/>
    </row>
    <row r="22" spans="1:3" s="43" customFormat="1" ht="21" customHeight="1">
      <c r="A22" s="224"/>
      <c r="B22" s="83"/>
      <c r="C22" s="227"/>
    </row>
    <row r="23" spans="1:3" s="43" customFormat="1" ht="21" customHeight="1">
      <c r="A23" s="224"/>
      <c r="B23" s="83"/>
      <c r="C23" s="227"/>
    </row>
    <row r="24" spans="1:3" s="43" customFormat="1" ht="21" customHeight="1">
      <c r="A24" s="224"/>
      <c r="B24" s="83"/>
      <c r="C24" s="227"/>
    </row>
    <row r="25" spans="1:3" s="43" customFormat="1" ht="21" customHeight="1">
      <c r="A25" s="224"/>
      <c r="B25" s="83"/>
      <c r="C25" s="227"/>
    </row>
    <row r="26" spans="1:3" s="43" customFormat="1" ht="21" customHeight="1">
      <c r="A26" s="224"/>
      <c r="B26" s="83"/>
      <c r="C26" s="227"/>
    </row>
    <row r="27" spans="1:3" s="43" customFormat="1" ht="21" customHeight="1">
      <c r="A27" s="224"/>
      <c r="B27" s="83"/>
      <c r="C27" s="227"/>
    </row>
    <row r="28" spans="1:3" s="43" customFormat="1" ht="21" customHeight="1">
      <c r="A28" s="224"/>
      <c r="B28" s="83"/>
      <c r="C28" s="227"/>
    </row>
    <row r="29" spans="1:3" s="43" customFormat="1" ht="21" customHeight="1">
      <c r="A29" s="224"/>
      <c r="B29" s="83"/>
      <c r="C29" s="227"/>
    </row>
    <row r="30" spans="1:3" s="43" customFormat="1" ht="21" customHeight="1">
      <c r="A30" s="224"/>
      <c r="B30" s="83"/>
      <c r="C30" s="227"/>
    </row>
    <row r="31" spans="1:3" s="43" customFormat="1" ht="21" customHeight="1">
      <c r="A31" s="224"/>
      <c r="B31" s="83"/>
      <c r="C31" s="227"/>
    </row>
    <row r="32" spans="1:3" s="43" customFormat="1" ht="21" customHeight="1" thickBot="1">
      <c r="A32" s="230" t="s">
        <v>159</v>
      </c>
      <c r="B32" s="231">
        <f>SUM(B6:B31)</f>
        <v>581286422196</v>
      </c>
      <c r="C32" s="232"/>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&amp;C&amp;"標楷體,標準"&amp;9 49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8">
    <pageSetUpPr fitToPage="1"/>
  </sheetPr>
  <dimension ref="A1:E19"/>
  <sheetViews>
    <sheetView zoomScale="75" zoomScaleNormal="75" workbookViewId="0">
      <selection activeCell="A12" sqref="A12"/>
    </sheetView>
  </sheetViews>
  <sheetFormatPr defaultColWidth="9.75" defaultRowHeight="16.2"/>
  <cols>
    <col min="1" max="1" width="25.6640625" style="5" customWidth="1"/>
    <col min="2" max="2" width="15.6640625" style="5" customWidth="1"/>
    <col min="3" max="3" width="14.75" style="5" customWidth="1"/>
    <col min="4" max="4" width="14.6640625" style="5" customWidth="1"/>
    <col min="5" max="6" width="15.75" style="5" bestFit="1" customWidth="1"/>
    <col min="7" max="7" width="15.75" style="5" customWidth="1"/>
    <col min="8" max="16384" width="9.75" style="5"/>
  </cols>
  <sheetData>
    <row r="1" spans="1:5" s="25" customFormat="1" ht="30" customHeight="1">
      <c r="A1" s="546" t="s">
        <v>22</v>
      </c>
      <c r="B1" s="547"/>
      <c r="C1" s="547"/>
      <c r="D1" s="547"/>
      <c r="E1" s="547"/>
    </row>
    <row r="2" spans="1:5" s="25" customFormat="1" ht="30" customHeight="1">
      <c r="A2" s="548" t="s">
        <v>465</v>
      </c>
      <c r="B2" s="549"/>
      <c r="C2" s="549"/>
      <c r="D2" s="549"/>
      <c r="E2" s="549"/>
    </row>
    <row r="3" spans="1:5" s="25" customFormat="1" ht="30" customHeight="1">
      <c r="A3" s="550" t="s">
        <v>560</v>
      </c>
      <c r="B3" s="551"/>
      <c r="C3" s="551"/>
      <c r="D3" s="551"/>
      <c r="E3" s="551"/>
    </row>
    <row r="4" spans="1:5" s="25" customFormat="1" ht="18.75" customHeight="1" thickBot="1">
      <c r="E4" s="99" t="s">
        <v>84</v>
      </c>
    </row>
    <row r="5" spans="1:5" s="25" customFormat="1" ht="45" customHeight="1">
      <c r="A5" s="26" t="s">
        <v>85</v>
      </c>
      <c r="B5" s="176" t="s">
        <v>4</v>
      </c>
      <c r="C5" s="27" t="s">
        <v>5</v>
      </c>
      <c r="D5" s="27" t="s">
        <v>6</v>
      </c>
      <c r="E5" s="28" t="s">
        <v>7</v>
      </c>
    </row>
    <row r="6" spans="1:5" ht="50.1" customHeight="1">
      <c r="A6" s="63" t="s">
        <v>50</v>
      </c>
      <c r="B6" s="68">
        <v>445437963326</v>
      </c>
      <c r="C6" s="69">
        <v>56437845127</v>
      </c>
      <c r="D6" s="110"/>
      <c r="E6" s="76">
        <f>B6+C6</f>
        <v>501875808453</v>
      </c>
    </row>
    <row r="7" spans="1:5" ht="50.1" customHeight="1">
      <c r="A7" s="64" t="s">
        <v>46</v>
      </c>
      <c r="B7" s="69">
        <v>234146260290</v>
      </c>
      <c r="C7" s="69">
        <v>14458689551</v>
      </c>
      <c r="D7" s="69"/>
      <c r="E7" s="77">
        <f>B7+C7</f>
        <v>248604949841</v>
      </c>
    </row>
    <row r="8" spans="1:5" ht="50.1" customHeight="1">
      <c r="A8" s="64" t="s">
        <v>86</v>
      </c>
      <c r="B8" s="69">
        <v>419191395080</v>
      </c>
      <c r="C8" s="69">
        <v>12189217820</v>
      </c>
      <c r="D8" s="111"/>
      <c r="E8" s="77">
        <f t="shared" ref="E8:E11" si="0">B8+C8</f>
        <v>431380612900</v>
      </c>
    </row>
    <row r="9" spans="1:5" ht="50.1" customHeight="1">
      <c r="A9" s="64" t="s">
        <v>51</v>
      </c>
      <c r="B9" s="69">
        <v>352253045876</v>
      </c>
      <c r="C9" s="69">
        <v>56822943203</v>
      </c>
      <c r="D9" s="315"/>
      <c r="E9" s="77">
        <f t="shared" si="0"/>
        <v>409075989079</v>
      </c>
    </row>
    <row r="10" spans="1:5" ht="50.1" customHeight="1">
      <c r="A10" s="64" t="s">
        <v>325</v>
      </c>
      <c r="B10" s="69">
        <v>487430022522</v>
      </c>
      <c r="C10" s="69">
        <v>88196169944</v>
      </c>
      <c r="D10" s="69"/>
      <c r="E10" s="77">
        <f t="shared" si="0"/>
        <v>575626192466</v>
      </c>
    </row>
    <row r="11" spans="1:5" ht="50.1" customHeight="1">
      <c r="A11" s="64" t="s">
        <v>326</v>
      </c>
      <c r="B11" s="69">
        <v>257312587538</v>
      </c>
      <c r="C11" s="69">
        <v>20971188407</v>
      </c>
      <c r="D11" s="111"/>
      <c r="E11" s="77">
        <f t="shared" si="0"/>
        <v>278283775945</v>
      </c>
    </row>
    <row r="12" spans="1:5" ht="45" customHeight="1">
      <c r="A12" s="65"/>
      <c r="B12" s="69"/>
      <c r="C12" s="69"/>
      <c r="D12" s="69"/>
      <c r="E12" s="77"/>
    </row>
    <row r="13" spans="1:5" ht="45" customHeight="1">
      <c r="A13" s="66"/>
      <c r="B13" s="69"/>
      <c r="C13" s="69"/>
      <c r="D13" s="69"/>
      <c r="E13" s="77"/>
    </row>
    <row r="14" spans="1:5" ht="45" customHeight="1" thickBot="1">
      <c r="A14" s="67" t="s">
        <v>8</v>
      </c>
      <c r="B14" s="70">
        <f>SUM(B6:B13)</f>
        <v>2195771274632</v>
      </c>
      <c r="C14" s="70">
        <f>SUM(C6:C11)</f>
        <v>249076054052</v>
      </c>
      <c r="D14" s="70">
        <f>SUM(D6:D13)</f>
        <v>0</v>
      </c>
      <c r="E14" s="78">
        <f>B14+C14-D14</f>
        <v>2444847328684</v>
      </c>
    </row>
    <row r="15" spans="1:5" ht="22.5" customHeight="1">
      <c r="A15" s="164" t="s">
        <v>242</v>
      </c>
      <c r="B15" s="165"/>
      <c r="C15" s="165"/>
      <c r="D15" s="165"/>
      <c r="E15" s="165"/>
    </row>
    <row r="16" spans="1:5" ht="18" customHeight="1">
      <c r="A16" s="166" t="s">
        <v>243</v>
      </c>
      <c r="B16" s="167"/>
      <c r="C16" s="167"/>
      <c r="D16" s="167"/>
      <c r="E16" s="167"/>
    </row>
    <row r="17" spans="1:5" ht="23.25" customHeight="1">
      <c r="A17" s="168" t="s">
        <v>3</v>
      </c>
      <c r="B17" s="167"/>
      <c r="C17" s="167"/>
      <c r="D17" s="167"/>
      <c r="E17" s="167"/>
    </row>
    <row r="18" spans="1:5" ht="24.9" customHeight="1"/>
    <row r="19" spans="1:5" ht="24.9" customHeight="1">
      <c r="A19" s="6"/>
    </row>
  </sheetData>
  <mergeCells count="3">
    <mergeCell ref="A1:E1"/>
    <mergeCell ref="A2:E2"/>
    <mergeCell ref="A3:E3"/>
  </mergeCells>
  <phoneticPr fontId="2" type="noConversion"/>
  <pageMargins left="0.59055118110236227" right="0.39370078740157483" top="0.78740157480314965" bottom="0.78740157480314965" header="0.11811023622047245" footer="0.39370078740157483"/>
  <pageSetup paperSize="9" scale="84" fitToHeight="0" orientation="portrait" r:id="rId1"/>
  <headerFooter alignWithMargins="0">
    <oddFooter>&amp;C&amp;"標楷體,標準"51</oddFooter>
  </headerFooter>
  <ignoredErrors>
    <ignoredError sqref="C14" 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C56"/>
  <sheetViews>
    <sheetView zoomScale="75" zoomScaleNormal="75" workbookViewId="0">
      <selection activeCell="D36" sqref="D36"/>
    </sheetView>
  </sheetViews>
  <sheetFormatPr defaultColWidth="8.9140625" defaultRowHeight="16.2"/>
  <cols>
    <col min="1" max="1" width="45" style="196" customWidth="1"/>
    <col min="2" max="2" width="27.25" style="196" customWidth="1"/>
    <col min="3" max="3" width="22.75" style="196" customWidth="1"/>
    <col min="4" max="16384" width="8.9140625" style="196"/>
  </cols>
  <sheetData>
    <row r="1" spans="1:3" ht="28.2">
      <c r="A1" s="552" t="s">
        <v>202</v>
      </c>
      <c r="B1" s="552"/>
      <c r="C1" s="552"/>
    </row>
    <row r="2" spans="1:3" ht="28.2">
      <c r="A2" s="553" t="s">
        <v>203</v>
      </c>
      <c r="B2" s="553"/>
      <c r="C2" s="553"/>
    </row>
    <row r="3" spans="1:3" ht="24.6">
      <c r="A3" s="554" t="s">
        <v>562</v>
      </c>
      <c r="B3" s="554"/>
      <c r="C3" s="554"/>
    </row>
    <row r="4" spans="1:3" ht="16.8" thickBot="1">
      <c r="C4" s="197" t="s">
        <v>204</v>
      </c>
    </row>
    <row r="5" spans="1:3" s="198" customFormat="1" ht="24.9" customHeight="1">
      <c r="A5" s="258" t="s">
        <v>205</v>
      </c>
      <c r="B5" s="259" t="s">
        <v>206</v>
      </c>
      <c r="C5" s="260" t="s">
        <v>207</v>
      </c>
    </row>
    <row r="6" spans="1:3" s="198" customFormat="1" ht="18" customHeight="1">
      <c r="A6" s="112" t="s">
        <v>208</v>
      </c>
      <c r="B6" s="199">
        <f>B7+B10+B30+B31+B32</f>
        <v>260158886737</v>
      </c>
      <c r="C6" s="261"/>
    </row>
    <row r="7" spans="1:3" s="198" customFormat="1" ht="18" customHeight="1">
      <c r="A7" s="262" t="s">
        <v>377</v>
      </c>
      <c r="B7" s="162">
        <f>SUM(B8:B9)</f>
        <v>471270748</v>
      </c>
      <c r="C7" s="263"/>
    </row>
    <row r="8" spans="1:3" s="198" customFormat="1" ht="18" customHeight="1">
      <c r="A8" s="264" t="s">
        <v>378</v>
      </c>
      <c r="B8" s="162">
        <v>327412986</v>
      </c>
      <c r="C8" s="263"/>
    </row>
    <row r="9" spans="1:3" s="198" customFormat="1" ht="18" customHeight="1">
      <c r="A9" s="264" t="s">
        <v>508</v>
      </c>
      <c r="B9" s="162">
        <v>143857762</v>
      </c>
      <c r="C9" s="263"/>
    </row>
    <row r="10" spans="1:3" s="198" customFormat="1" ht="18" customHeight="1">
      <c r="A10" s="262" t="s">
        <v>368</v>
      </c>
      <c r="B10" s="162">
        <f>B11+B17+B25</f>
        <v>258990444733</v>
      </c>
      <c r="C10" s="263"/>
    </row>
    <row r="11" spans="1:3" s="198" customFormat="1" ht="18" customHeight="1">
      <c r="A11" s="262" t="s">
        <v>379</v>
      </c>
      <c r="B11" s="162">
        <f>SUM(B12:B16)</f>
        <v>8443931623</v>
      </c>
      <c r="C11" s="263"/>
    </row>
    <row r="12" spans="1:3" s="198" customFormat="1" ht="18" customHeight="1">
      <c r="A12" s="264" t="s">
        <v>380</v>
      </c>
      <c r="B12" s="162">
        <v>8057986401</v>
      </c>
      <c r="C12" s="263"/>
    </row>
    <row r="13" spans="1:3" s="198" customFormat="1" ht="18" customHeight="1">
      <c r="A13" s="264" t="s">
        <v>381</v>
      </c>
      <c r="B13" s="162">
        <v>339321912</v>
      </c>
      <c r="C13" s="263"/>
    </row>
    <row r="14" spans="1:3" s="198" customFormat="1" ht="18" customHeight="1">
      <c r="A14" s="265" t="s">
        <v>509</v>
      </c>
      <c r="B14" s="162">
        <v>13723169</v>
      </c>
      <c r="C14" s="263"/>
    </row>
    <row r="15" spans="1:3" s="198" customFormat="1" ht="18" customHeight="1">
      <c r="A15" s="265" t="s">
        <v>510</v>
      </c>
      <c r="B15" s="162">
        <v>32900141</v>
      </c>
      <c r="C15" s="263"/>
    </row>
    <row r="16" spans="1:3" s="198" customFormat="1" ht="18" hidden="1" customHeight="1">
      <c r="A16" s="265" t="s">
        <v>382</v>
      </c>
      <c r="B16" s="162"/>
      <c r="C16" s="263"/>
    </row>
    <row r="17" spans="1:3" s="198" customFormat="1" ht="18" customHeight="1">
      <c r="A17" s="262" t="s">
        <v>383</v>
      </c>
      <c r="B17" s="162">
        <f>SUM(B18:B24)</f>
        <v>65141054678</v>
      </c>
      <c r="C17" s="263"/>
    </row>
    <row r="18" spans="1:3" s="198" customFormat="1" ht="18" customHeight="1">
      <c r="A18" s="264" t="s">
        <v>384</v>
      </c>
      <c r="B18" s="162">
        <v>32557681574</v>
      </c>
      <c r="C18" s="263"/>
    </row>
    <row r="19" spans="1:3" s="198" customFormat="1" ht="18" customHeight="1">
      <c r="A19" s="264" t="s">
        <v>385</v>
      </c>
      <c r="B19" s="299">
        <v>27034959067</v>
      </c>
      <c r="C19" s="263"/>
    </row>
    <row r="20" spans="1:3" s="198" customFormat="1" ht="18" customHeight="1">
      <c r="A20" s="264" t="s">
        <v>592</v>
      </c>
      <c r="B20" s="299">
        <v>883226119</v>
      </c>
      <c r="C20" s="263"/>
    </row>
    <row r="21" spans="1:3" s="198" customFormat="1" ht="18" customHeight="1">
      <c r="A21" s="264" t="s">
        <v>511</v>
      </c>
      <c r="B21" s="299">
        <v>594259294</v>
      </c>
      <c r="C21" s="263"/>
    </row>
    <row r="22" spans="1:3" s="198" customFormat="1" ht="18" customHeight="1">
      <c r="A22" s="264" t="s">
        <v>593</v>
      </c>
      <c r="B22" s="299">
        <v>3897895058</v>
      </c>
      <c r="C22" s="263"/>
    </row>
    <row r="23" spans="1:3" s="198" customFormat="1" ht="18" customHeight="1">
      <c r="A23" s="264" t="s">
        <v>594</v>
      </c>
      <c r="B23" s="299">
        <v>225355</v>
      </c>
      <c r="C23" s="263"/>
    </row>
    <row r="24" spans="1:3" s="198" customFormat="1" ht="18" customHeight="1">
      <c r="A24" s="264" t="s">
        <v>512</v>
      </c>
      <c r="B24" s="299">
        <v>172808211</v>
      </c>
      <c r="C24" s="263"/>
    </row>
    <row r="25" spans="1:3" s="198" customFormat="1" ht="18" customHeight="1">
      <c r="A25" s="262" t="s">
        <v>386</v>
      </c>
      <c r="B25" s="162">
        <f>SUM(B26:B29)</f>
        <v>185405458432</v>
      </c>
      <c r="C25" s="263"/>
    </row>
    <row r="26" spans="1:3" s="198" customFormat="1" ht="18" customHeight="1">
      <c r="A26" s="264" t="s">
        <v>597</v>
      </c>
      <c r="B26" s="162">
        <v>165111947938</v>
      </c>
      <c r="C26" s="263"/>
    </row>
    <row r="27" spans="1:3" s="198" customFormat="1" ht="18" customHeight="1">
      <c r="A27" s="264" t="s">
        <v>598</v>
      </c>
      <c r="B27" s="162">
        <v>6614557058</v>
      </c>
      <c r="C27" s="263"/>
    </row>
    <row r="28" spans="1:3" s="198" customFormat="1" ht="18" customHeight="1">
      <c r="A28" s="264" t="s">
        <v>599</v>
      </c>
      <c r="B28" s="162">
        <v>12570125144</v>
      </c>
      <c r="C28" s="263"/>
    </row>
    <row r="29" spans="1:3" s="198" customFormat="1" ht="18" customHeight="1">
      <c r="A29" s="264" t="s">
        <v>513</v>
      </c>
      <c r="B29" s="162">
        <v>1108828292</v>
      </c>
      <c r="C29" s="263"/>
    </row>
    <row r="30" spans="1:3" s="198" customFormat="1" ht="18" hidden="1" customHeight="1">
      <c r="A30" s="262" t="s">
        <v>520</v>
      </c>
      <c r="B30" s="162"/>
      <c r="C30" s="263"/>
    </row>
    <row r="31" spans="1:3" s="198" customFormat="1" ht="18" customHeight="1">
      <c r="A31" s="262" t="s">
        <v>209</v>
      </c>
      <c r="B31" s="162">
        <v>293528216</v>
      </c>
      <c r="C31" s="263" t="s">
        <v>210</v>
      </c>
    </row>
    <row r="32" spans="1:3" s="198" customFormat="1" ht="18" customHeight="1">
      <c r="A32" s="262" t="s">
        <v>518</v>
      </c>
      <c r="B32" s="162">
        <v>403643040</v>
      </c>
      <c r="C32" s="263"/>
    </row>
    <row r="33" spans="1:3" s="200" customFormat="1" ht="18" customHeight="1">
      <c r="A33" s="113" t="s">
        <v>211</v>
      </c>
      <c r="B33" s="162">
        <f>B34+B48</f>
        <v>36563736450</v>
      </c>
      <c r="C33" s="263"/>
    </row>
    <row r="34" spans="1:3" s="200" customFormat="1" ht="18" customHeight="1">
      <c r="A34" s="262" t="s">
        <v>369</v>
      </c>
      <c r="B34" s="162">
        <f>B35+B36+B37+B38+B39+B40+B43</f>
        <v>9001211340</v>
      </c>
      <c r="C34" s="263"/>
    </row>
    <row r="35" spans="1:3" s="200" customFormat="1" ht="18" customHeight="1">
      <c r="A35" s="262" t="s">
        <v>370</v>
      </c>
      <c r="B35" s="162">
        <v>3418216657</v>
      </c>
      <c r="C35" s="263"/>
    </row>
    <row r="36" spans="1:3" s="200" customFormat="1" ht="18" customHeight="1">
      <c r="A36" s="262" t="s">
        <v>371</v>
      </c>
      <c r="B36" s="162">
        <v>184258293</v>
      </c>
      <c r="C36" s="263"/>
    </row>
    <row r="37" spans="1:3" s="200" customFormat="1" ht="18" customHeight="1">
      <c r="A37" s="262" t="s">
        <v>372</v>
      </c>
      <c r="B37" s="162">
        <v>9307666</v>
      </c>
      <c r="C37" s="263"/>
    </row>
    <row r="38" spans="1:3" s="200" customFormat="1" ht="18" customHeight="1">
      <c r="A38" s="262" t="s">
        <v>602</v>
      </c>
      <c r="B38" s="162">
        <v>59737227</v>
      </c>
      <c r="C38" s="263"/>
    </row>
    <row r="39" spans="1:3" s="200" customFormat="1" ht="18" customHeight="1">
      <c r="A39" s="262" t="s">
        <v>588</v>
      </c>
      <c r="B39" s="162">
        <v>50173862</v>
      </c>
      <c r="C39" s="263"/>
    </row>
    <row r="40" spans="1:3" s="198" customFormat="1" ht="18" customHeight="1">
      <c r="A40" s="262" t="s">
        <v>387</v>
      </c>
      <c r="B40" s="162">
        <f>SUM(B41:B42)</f>
        <v>3909743225</v>
      </c>
      <c r="C40" s="263"/>
    </row>
    <row r="41" spans="1:3" s="198" customFormat="1" ht="18" customHeight="1">
      <c r="A41" s="264" t="s">
        <v>595</v>
      </c>
      <c r="B41" s="162">
        <v>3747080714</v>
      </c>
      <c r="C41" s="263"/>
    </row>
    <row r="42" spans="1:3" s="198" customFormat="1" ht="18" customHeight="1">
      <c r="A42" s="264" t="s">
        <v>596</v>
      </c>
      <c r="B42" s="162">
        <v>162662511</v>
      </c>
      <c r="C42" s="263"/>
    </row>
    <row r="43" spans="1:3" s="200" customFormat="1" ht="18" customHeight="1">
      <c r="A43" s="262" t="s">
        <v>514</v>
      </c>
      <c r="B43" s="162">
        <f>SUM(B44:B47)</f>
        <v>1369774410</v>
      </c>
      <c r="C43" s="263"/>
    </row>
    <row r="44" spans="1:3" s="200" customFormat="1" ht="18" customHeight="1">
      <c r="A44" s="264" t="s">
        <v>600</v>
      </c>
      <c r="B44" s="162">
        <v>222775224</v>
      </c>
      <c r="C44" s="263"/>
    </row>
    <row r="45" spans="1:3" s="200" customFormat="1" ht="18" customHeight="1">
      <c r="A45" s="264" t="s">
        <v>601</v>
      </c>
      <c r="B45" s="162">
        <v>11300604</v>
      </c>
      <c r="C45" s="263"/>
    </row>
    <row r="46" spans="1:3" s="200" customFormat="1" ht="18" hidden="1" customHeight="1">
      <c r="A46" s="264" t="s">
        <v>515</v>
      </c>
      <c r="B46" s="162"/>
      <c r="C46" s="263"/>
    </row>
    <row r="47" spans="1:3" s="198" customFormat="1" ht="18" customHeight="1">
      <c r="A47" s="264" t="s">
        <v>516</v>
      </c>
      <c r="B47" s="162">
        <v>1135698582</v>
      </c>
      <c r="C47" s="263"/>
    </row>
    <row r="48" spans="1:3" s="198" customFormat="1" ht="18" customHeight="1">
      <c r="A48" s="262" t="s">
        <v>603</v>
      </c>
      <c r="B48" s="162">
        <v>27562525110</v>
      </c>
      <c r="C48" s="263"/>
    </row>
    <row r="49" spans="1:3" s="200" customFormat="1" ht="22.2" customHeight="1" thickBot="1">
      <c r="A49" s="114" t="s">
        <v>517</v>
      </c>
      <c r="B49" s="375">
        <f>B6-B33</f>
        <v>223595150287</v>
      </c>
      <c r="C49" s="266"/>
    </row>
    <row r="50" spans="1:3" ht="16.2" customHeight="1">
      <c r="A50" s="201" t="s">
        <v>589</v>
      </c>
      <c r="B50" s="202"/>
      <c r="C50" s="203"/>
    </row>
    <row r="51" spans="1:3" ht="16.2" customHeight="1">
      <c r="A51" s="555" t="s">
        <v>590</v>
      </c>
      <c r="B51" s="556"/>
      <c r="C51" s="556"/>
    </row>
    <row r="52" spans="1:3" ht="16.2" customHeight="1">
      <c r="A52" s="555" t="s">
        <v>519</v>
      </c>
      <c r="B52" s="556"/>
      <c r="C52" s="556"/>
    </row>
    <row r="53" spans="1:3" ht="16.2" customHeight="1">
      <c r="A53" s="201" t="s">
        <v>591</v>
      </c>
      <c r="B53" s="202"/>
      <c r="C53" s="203"/>
    </row>
    <row r="54" spans="1:3">
      <c r="A54" s="204"/>
      <c r="B54" s="205"/>
      <c r="C54" s="206"/>
    </row>
    <row r="55" spans="1:3">
      <c r="A55" s="204"/>
      <c r="B55" s="205"/>
      <c r="C55" s="206"/>
    </row>
    <row r="56" spans="1:3" ht="16.2" customHeight="1">
      <c r="A56" s="338"/>
      <c r="B56" s="202"/>
      <c r="C56" s="203"/>
    </row>
  </sheetData>
  <mergeCells count="5">
    <mergeCell ref="A1:C1"/>
    <mergeCell ref="A2:C2"/>
    <mergeCell ref="A3:C3"/>
    <mergeCell ref="A52:C52"/>
    <mergeCell ref="A51:C51"/>
  </mergeCells>
  <phoneticPr fontId="9" type="noConversion"/>
  <pageMargins left="0.70866141732283472" right="0.39370078740157483" top="0.78740157480314965" bottom="0.78740157480314965" header="0.11811023622047245" footer="0.39370078740157483"/>
  <pageSetup paperSize="9" scale="75" fitToHeight="0" orientation="portrait" r:id="rId1"/>
  <headerFooter alignWithMargins="0">
    <oddFooter>&amp;C&amp;"標楷體,標準"&amp;14 52</oddFooter>
  </headerFooter>
  <ignoredErrors>
    <ignoredError sqref="B43" formulaRang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C83"/>
  <sheetViews>
    <sheetView zoomScaleNormal="100" workbookViewId="0">
      <selection activeCell="A45" sqref="A45"/>
    </sheetView>
  </sheetViews>
  <sheetFormatPr defaultColWidth="8.9140625" defaultRowHeight="16.2"/>
  <cols>
    <col min="1" max="1" width="45.83203125" style="30" customWidth="1"/>
    <col min="2" max="2" width="36" style="30" customWidth="1"/>
    <col min="3" max="3" width="18.1640625" style="30" bestFit="1" customWidth="1"/>
    <col min="4" max="16384" width="8.9140625" style="30"/>
  </cols>
  <sheetData>
    <row r="1" spans="1:3" ht="19.8">
      <c r="A1" s="557" t="s">
        <v>15</v>
      </c>
      <c r="B1" s="557"/>
    </row>
    <row r="2" spans="1:3" ht="19.8">
      <c r="A2" s="523" t="s">
        <v>188</v>
      </c>
      <c r="B2" s="523"/>
    </row>
    <row r="3" spans="1:3" ht="17.399999999999999">
      <c r="A3" s="524" t="s">
        <v>562</v>
      </c>
      <c r="B3" s="524"/>
    </row>
    <row r="4" spans="1:3" ht="16.8" thickBot="1">
      <c r="B4" s="79" t="s">
        <v>179</v>
      </c>
    </row>
    <row r="5" spans="1:3" s="43" customFormat="1" ht="18.899999999999999" customHeight="1">
      <c r="A5" s="221" t="s">
        <v>44</v>
      </c>
      <c r="B5" s="223" t="s">
        <v>45</v>
      </c>
      <c r="C5" s="388" t="s">
        <v>726</v>
      </c>
    </row>
    <row r="6" spans="1:3" s="43" customFormat="1" ht="16.8" customHeight="1">
      <c r="A6" s="267" t="s">
        <v>539</v>
      </c>
      <c r="B6" s="268">
        <f>SUM(B7:B17)</f>
        <v>591154415</v>
      </c>
      <c r="C6" s="386">
        <v>591154415</v>
      </c>
    </row>
    <row r="7" spans="1:3" s="43" customFormat="1" ht="16.8" customHeight="1">
      <c r="A7" s="394" t="s">
        <v>796</v>
      </c>
      <c r="B7" s="269">
        <v>110835308</v>
      </c>
      <c r="C7" s="387">
        <f>C6-B6</f>
        <v>0</v>
      </c>
    </row>
    <row r="8" spans="1:3" s="43" customFormat="1" ht="16.8" customHeight="1">
      <c r="A8" s="394" t="s">
        <v>797</v>
      </c>
      <c r="B8" s="269">
        <v>15494083</v>
      </c>
    </row>
    <row r="9" spans="1:3" s="43" customFormat="1" ht="16.8" customHeight="1">
      <c r="A9" s="394" t="s">
        <v>798</v>
      </c>
      <c r="B9" s="269">
        <v>38295944</v>
      </c>
    </row>
    <row r="10" spans="1:3" s="43" customFormat="1" ht="16.8" customHeight="1">
      <c r="A10" s="394" t="s">
        <v>799</v>
      </c>
      <c r="B10" s="269">
        <v>147241967</v>
      </c>
    </row>
    <row r="11" spans="1:3" s="43" customFormat="1" ht="16.8" customHeight="1">
      <c r="A11" s="394" t="s">
        <v>800</v>
      </c>
      <c r="B11" s="270">
        <v>45023507</v>
      </c>
    </row>
    <row r="12" spans="1:3" s="43" customFormat="1" ht="16.8" customHeight="1">
      <c r="A12" s="394" t="s">
        <v>801</v>
      </c>
      <c r="B12" s="270">
        <v>913146</v>
      </c>
    </row>
    <row r="13" spans="1:3" s="43" customFormat="1" ht="16.8" customHeight="1">
      <c r="A13" s="394" t="s">
        <v>802</v>
      </c>
      <c r="B13" s="270">
        <v>45172184</v>
      </c>
    </row>
    <row r="14" spans="1:3" s="43" customFormat="1" ht="16.8" customHeight="1">
      <c r="A14" s="394" t="s">
        <v>803</v>
      </c>
      <c r="B14" s="270">
        <v>116239082</v>
      </c>
    </row>
    <row r="15" spans="1:3" s="43" customFormat="1" ht="16.8" customHeight="1">
      <c r="A15" s="394" t="s">
        <v>804</v>
      </c>
      <c r="B15" s="270">
        <v>36865563</v>
      </c>
    </row>
    <row r="16" spans="1:3" s="43" customFormat="1" ht="16.8" customHeight="1">
      <c r="A16" s="394" t="s">
        <v>805</v>
      </c>
      <c r="B16" s="270">
        <v>30184717</v>
      </c>
    </row>
    <row r="17" spans="1:3" s="43" customFormat="1" ht="16.8" customHeight="1">
      <c r="A17" s="394" t="s">
        <v>806</v>
      </c>
      <c r="B17" s="270">
        <v>4888914</v>
      </c>
    </row>
    <row r="18" spans="1:3" s="43" customFormat="1" ht="16.8" customHeight="1">
      <c r="A18" s="271" t="s">
        <v>540</v>
      </c>
      <c r="B18" s="269">
        <f>SUM(B19:B54)</f>
        <v>2827062242</v>
      </c>
      <c r="C18" s="386">
        <v>2827062242</v>
      </c>
    </row>
    <row r="19" spans="1:3" s="43" customFormat="1" ht="16.8" customHeight="1">
      <c r="A19" s="394" t="s">
        <v>807</v>
      </c>
      <c r="B19" s="269">
        <v>31785718</v>
      </c>
      <c r="C19" s="387">
        <f>C18-B18</f>
        <v>0</v>
      </c>
    </row>
    <row r="20" spans="1:3" ht="16.8" customHeight="1">
      <c r="A20" s="394" t="s">
        <v>808</v>
      </c>
      <c r="B20" s="269">
        <v>499504</v>
      </c>
    </row>
    <row r="21" spans="1:3" ht="16.8" customHeight="1">
      <c r="A21" s="394" t="s">
        <v>809</v>
      </c>
      <c r="B21" s="269">
        <v>63629528</v>
      </c>
    </row>
    <row r="22" spans="1:3" ht="16.8" customHeight="1">
      <c r="A22" s="394" t="s">
        <v>810</v>
      </c>
      <c r="B22" s="269">
        <v>47361312</v>
      </c>
    </row>
    <row r="23" spans="1:3" ht="16.8" customHeight="1">
      <c r="A23" s="394" t="s">
        <v>811</v>
      </c>
      <c r="B23" s="269">
        <v>213167473</v>
      </c>
    </row>
    <row r="24" spans="1:3" ht="16.8" customHeight="1">
      <c r="A24" s="394" t="s">
        <v>812</v>
      </c>
      <c r="B24" s="269">
        <v>37557160</v>
      </c>
    </row>
    <row r="25" spans="1:3" ht="16.8" customHeight="1">
      <c r="A25" s="394" t="s">
        <v>813</v>
      </c>
      <c r="B25" s="269">
        <v>80205406</v>
      </c>
    </row>
    <row r="26" spans="1:3" ht="16.8" customHeight="1">
      <c r="A26" s="394" t="s">
        <v>814</v>
      </c>
      <c r="B26" s="269">
        <v>38359000</v>
      </c>
    </row>
    <row r="27" spans="1:3" ht="16.8" customHeight="1">
      <c r="A27" s="394" t="s">
        <v>815</v>
      </c>
      <c r="B27" s="269">
        <v>23030479</v>
      </c>
    </row>
    <row r="28" spans="1:3" ht="16.8" customHeight="1">
      <c r="A28" s="394" t="s">
        <v>816</v>
      </c>
      <c r="B28" s="269">
        <v>23069943</v>
      </c>
    </row>
    <row r="29" spans="1:3" ht="16.8" customHeight="1">
      <c r="A29" s="394" t="s">
        <v>817</v>
      </c>
      <c r="B29" s="269">
        <v>139750899</v>
      </c>
    </row>
    <row r="30" spans="1:3" ht="16.8" customHeight="1">
      <c r="A30" s="394" t="s">
        <v>818</v>
      </c>
      <c r="B30" s="269">
        <v>67448446</v>
      </c>
    </row>
    <row r="31" spans="1:3" ht="16.8" customHeight="1">
      <c r="A31" s="394" t="s">
        <v>819</v>
      </c>
      <c r="B31" s="269">
        <v>359684</v>
      </c>
    </row>
    <row r="32" spans="1:3" ht="16.8" customHeight="1">
      <c r="A32" s="394" t="s">
        <v>820</v>
      </c>
      <c r="B32" s="269">
        <v>19195159</v>
      </c>
    </row>
    <row r="33" spans="1:2" ht="16.8" customHeight="1">
      <c r="A33" s="394" t="s">
        <v>821</v>
      </c>
      <c r="B33" s="269">
        <v>76089461</v>
      </c>
    </row>
    <row r="34" spans="1:2" ht="16.8" customHeight="1">
      <c r="A34" s="394" t="s">
        <v>822</v>
      </c>
      <c r="B34" s="269">
        <v>84688011</v>
      </c>
    </row>
    <row r="35" spans="1:2" ht="16.8" customHeight="1">
      <c r="A35" s="394" t="s">
        <v>823</v>
      </c>
      <c r="B35" s="269">
        <v>40184988</v>
      </c>
    </row>
    <row r="36" spans="1:2" ht="16.8" customHeight="1">
      <c r="A36" s="394" t="s">
        <v>824</v>
      </c>
      <c r="B36" s="269">
        <v>65698532</v>
      </c>
    </row>
    <row r="37" spans="1:2" ht="16.8" customHeight="1">
      <c r="A37" s="394" t="s">
        <v>825</v>
      </c>
      <c r="B37" s="269">
        <v>64644651</v>
      </c>
    </row>
    <row r="38" spans="1:2" ht="16.8" customHeight="1">
      <c r="A38" s="394" t="s">
        <v>826</v>
      </c>
      <c r="B38" s="269">
        <v>271700891</v>
      </c>
    </row>
    <row r="39" spans="1:2" ht="16.8" customHeight="1">
      <c r="A39" s="394" t="s">
        <v>827</v>
      </c>
      <c r="B39" s="269">
        <v>64789634</v>
      </c>
    </row>
    <row r="40" spans="1:2" ht="16.8" customHeight="1">
      <c r="A40" s="394" t="s">
        <v>828</v>
      </c>
      <c r="B40" s="269">
        <v>114418345</v>
      </c>
    </row>
    <row r="41" spans="1:2" ht="16.8" customHeight="1">
      <c r="A41" s="394" t="s">
        <v>829</v>
      </c>
      <c r="B41" s="269">
        <v>76984353</v>
      </c>
    </row>
    <row r="42" spans="1:2" ht="16.8" customHeight="1">
      <c r="A42" s="394" t="s">
        <v>830</v>
      </c>
      <c r="B42" s="269">
        <v>496122</v>
      </c>
    </row>
    <row r="43" spans="1:2" ht="16.8" customHeight="1">
      <c r="A43" s="394" t="s">
        <v>831</v>
      </c>
      <c r="B43" s="269">
        <v>33701522</v>
      </c>
    </row>
    <row r="44" spans="1:2" ht="16.8" customHeight="1">
      <c r="A44" s="394" t="s">
        <v>832</v>
      </c>
      <c r="B44" s="269">
        <v>91260681</v>
      </c>
    </row>
    <row r="45" spans="1:2" ht="16.8" customHeight="1">
      <c r="A45" s="394" t="s">
        <v>833</v>
      </c>
      <c r="B45" s="269">
        <v>36309156</v>
      </c>
    </row>
    <row r="46" spans="1:2" ht="16.8" customHeight="1">
      <c r="A46" s="394" t="s">
        <v>834</v>
      </c>
      <c r="B46" s="269">
        <v>40550286</v>
      </c>
    </row>
    <row r="47" spans="1:2" ht="16.8" customHeight="1">
      <c r="A47" s="394" t="s">
        <v>835</v>
      </c>
      <c r="B47" s="269">
        <v>284231591</v>
      </c>
    </row>
    <row r="48" spans="1:2" ht="16.8" customHeight="1">
      <c r="A48" s="395" t="s">
        <v>836</v>
      </c>
      <c r="B48" s="269">
        <v>211854920</v>
      </c>
    </row>
    <row r="49" spans="1:3" ht="16.8" customHeight="1">
      <c r="A49" s="395" t="s">
        <v>837</v>
      </c>
      <c r="B49" s="269">
        <v>110307671</v>
      </c>
    </row>
    <row r="50" spans="1:3" ht="16.8" customHeight="1">
      <c r="A50" s="395" t="s">
        <v>838</v>
      </c>
      <c r="B50" s="269">
        <v>34051037</v>
      </c>
    </row>
    <row r="51" spans="1:3" ht="16.8" customHeight="1">
      <c r="A51" s="395" t="s">
        <v>839</v>
      </c>
      <c r="B51" s="269">
        <v>45171987</v>
      </c>
    </row>
    <row r="52" spans="1:3" ht="16.8" customHeight="1">
      <c r="A52" s="395" t="s">
        <v>840</v>
      </c>
      <c r="B52" s="269">
        <v>187840021</v>
      </c>
    </row>
    <row r="53" spans="1:3" ht="16.8" customHeight="1">
      <c r="A53" s="395" t="s">
        <v>841</v>
      </c>
      <c r="B53" s="269">
        <v>58024727</v>
      </c>
    </row>
    <row r="54" spans="1:3" ht="16.8" customHeight="1">
      <c r="A54" s="395" t="s">
        <v>842</v>
      </c>
      <c r="B54" s="269">
        <v>48643944</v>
      </c>
    </row>
    <row r="55" spans="1:3" ht="16.8" customHeight="1" thickBot="1">
      <c r="A55" s="272" t="s">
        <v>89</v>
      </c>
      <c r="B55" s="273">
        <f>B6+B18</f>
        <v>3418216657</v>
      </c>
      <c r="C55" s="386">
        <v>3418216657</v>
      </c>
    </row>
    <row r="56" spans="1:3">
      <c r="A56" s="55"/>
      <c r="B56" s="56"/>
      <c r="C56" s="386">
        <f>B55-C55</f>
        <v>0</v>
      </c>
    </row>
    <row r="57" spans="1:3">
      <c r="A57" s="55"/>
      <c r="B57" s="56"/>
    </row>
    <row r="58" spans="1:3">
      <c r="A58" s="55"/>
      <c r="B58" s="56"/>
    </row>
    <row r="59" spans="1:3">
      <c r="A59" s="55"/>
      <c r="B59" s="56"/>
    </row>
    <row r="60" spans="1:3">
      <c r="A60" s="55"/>
      <c r="B60" s="56"/>
    </row>
    <row r="61" spans="1:3">
      <c r="A61" s="55"/>
      <c r="B61" s="56"/>
    </row>
    <row r="62" spans="1:3">
      <c r="A62" s="55"/>
      <c r="B62" s="59"/>
    </row>
    <row r="63" spans="1:3">
      <c r="A63" s="57"/>
      <c r="B63" s="60"/>
    </row>
    <row r="64" spans="1:3">
      <c r="A64" s="58"/>
      <c r="B64" s="59"/>
    </row>
    <row r="65" spans="2:2">
      <c r="B65" s="61"/>
    </row>
    <row r="66" spans="2:2">
      <c r="B66" s="61"/>
    </row>
    <row r="67" spans="2:2">
      <c r="B67" s="61"/>
    </row>
    <row r="68" spans="2:2">
      <c r="B68" s="61"/>
    </row>
    <row r="69" spans="2:2">
      <c r="B69" s="61"/>
    </row>
    <row r="70" spans="2:2">
      <c r="B70" s="61"/>
    </row>
    <row r="71" spans="2:2">
      <c r="B71" s="61"/>
    </row>
    <row r="72" spans="2:2">
      <c r="B72" s="61"/>
    </row>
    <row r="73" spans="2:2">
      <c r="B73" s="61"/>
    </row>
    <row r="74" spans="2:2">
      <c r="B74" s="61"/>
    </row>
    <row r="75" spans="2:2">
      <c r="B75" s="61"/>
    </row>
    <row r="76" spans="2:2">
      <c r="B76" s="61"/>
    </row>
    <row r="77" spans="2:2">
      <c r="B77" s="61"/>
    </row>
    <row r="78" spans="2:2">
      <c r="B78" s="61"/>
    </row>
    <row r="79" spans="2:2">
      <c r="B79" s="61"/>
    </row>
    <row r="80" spans="2:2">
      <c r="B80" s="61"/>
    </row>
    <row r="81" spans="2:2">
      <c r="B81" s="61"/>
    </row>
    <row r="82" spans="2:2">
      <c r="B82" s="61"/>
    </row>
    <row r="83" spans="2:2">
      <c r="B83" s="61"/>
    </row>
  </sheetData>
  <mergeCells count="3">
    <mergeCell ref="A1:B1"/>
    <mergeCell ref="A2:B2"/>
    <mergeCell ref="A3:B3"/>
  </mergeCells>
  <phoneticPr fontId="9" type="noConversion"/>
  <printOptions horizontalCentered="1"/>
  <pageMargins left="0.59055118110236227" right="0.39370078740157483" top="0.78740157480314965" bottom="0.78740157480314965" header="0.11811023622047245" footer="0.39370078740157483"/>
  <pageSetup paperSize="9" scale="75" fitToWidth="0" orientation="portrait" r:id="rId1"/>
  <headerFooter alignWithMargins="0">
    <oddFooter>&amp;C&amp;"標楷體,標準"53</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H40"/>
  <sheetViews>
    <sheetView showZeros="0" zoomScale="75" zoomScaleNormal="100" zoomScaleSheetLayoutView="75" workbookViewId="0">
      <selection activeCell="J17" sqref="J17"/>
    </sheetView>
  </sheetViews>
  <sheetFormatPr defaultColWidth="8.25" defaultRowHeight="18" customHeight="1"/>
  <cols>
    <col min="1" max="1" width="45.5" style="84" customWidth="1"/>
    <col min="2" max="2" width="12" style="84" customWidth="1"/>
    <col min="3" max="3" width="6.75" style="84" customWidth="1"/>
    <col min="4" max="4" width="11.33203125" style="84" customWidth="1"/>
    <col min="5" max="5" width="2.58203125" style="84" customWidth="1"/>
    <col min="6" max="6" width="15.25" style="84" customWidth="1"/>
    <col min="7" max="7" width="8.1640625" style="84" customWidth="1"/>
    <col min="8" max="8" width="7.6640625" style="84" customWidth="1"/>
    <col min="9" max="256" width="8.25" style="84"/>
    <col min="257" max="257" width="45.5" style="84" customWidth="1"/>
    <col min="258" max="258" width="12" style="84" customWidth="1"/>
    <col min="259" max="259" width="6.75" style="84" customWidth="1"/>
    <col min="260" max="260" width="11.33203125" style="84" customWidth="1"/>
    <col min="261" max="261" width="2.58203125" style="84" customWidth="1"/>
    <col min="262" max="262" width="15.25" style="84" customWidth="1"/>
    <col min="263" max="263" width="8.1640625" style="84" customWidth="1"/>
    <col min="264" max="264" width="7.6640625" style="84" customWidth="1"/>
    <col min="265" max="512" width="8.25" style="84"/>
    <col min="513" max="513" width="45.5" style="84" customWidth="1"/>
    <col min="514" max="514" width="12" style="84" customWidth="1"/>
    <col min="515" max="515" width="6.75" style="84" customWidth="1"/>
    <col min="516" max="516" width="11.33203125" style="84" customWidth="1"/>
    <col min="517" max="517" width="2.58203125" style="84" customWidth="1"/>
    <col min="518" max="518" width="15.25" style="84" customWidth="1"/>
    <col min="519" max="519" width="8.1640625" style="84" customWidth="1"/>
    <col min="520" max="520" width="7.6640625" style="84" customWidth="1"/>
    <col min="521" max="768" width="8.25" style="84"/>
    <col min="769" max="769" width="45.5" style="84" customWidth="1"/>
    <col min="770" max="770" width="12" style="84" customWidth="1"/>
    <col min="771" max="771" width="6.75" style="84" customWidth="1"/>
    <col min="772" max="772" width="11.33203125" style="84" customWidth="1"/>
    <col min="773" max="773" width="2.58203125" style="84" customWidth="1"/>
    <col min="774" max="774" width="15.25" style="84" customWidth="1"/>
    <col min="775" max="775" width="8.1640625" style="84" customWidth="1"/>
    <col min="776" max="776" width="7.6640625" style="84" customWidth="1"/>
    <col min="777" max="1024" width="8.25" style="84"/>
    <col min="1025" max="1025" width="45.5" style="84" customWidth="1"/>
    <col min="1026" max="1026" width="12" style="84" customWidth="1"/>
    <col min="1027" max="1027" width="6.75" style="84" customWidth="1"/>
    <col min="1028" max="1028" width="11.33203125" style="84" customWidth="1"/>
    <col min="1029" max="1029" width="2.58203125" style="84" customWidth="1"/>
    <col min="1030" max="1030" width="15.25" style="84" customWidth="1"/>
    <col min="1031" max="1031" width="8.1640625" style="84" customWidth="1"/>
    <col min="1032" max="1032" width="7.6640625" style="84" customWidth="1"/>
    <col min="1033" max="1280" width="8.25" style="84"/>
    <col min="1281" max="1281" width="45.5" style="84" customWidth="1"/>
    <col min="1282" max="1282" width="12" style="84" customWidth="1"/>
    <col min="1283" max="1283" width="6.75" style="84" customWidth="1"/>
    <col min="1284" max="1284" width="11.33203125" style="84" customWidth="1"/>
    <col min="1285" max="1285" width="2.58203125" style="84" customWidth="1"/>
    <col min="1286" max="1286" width="15.25" style="84" customWidth="1"/>
    <col min="1287" max="1287" width="8.1640625" style="84" customWidth="1"/>
    <col min="1288" max="1288" width="7.6640625" style="84" customWidth="1"/>
    <col min="1289" max="1536" width="8.25" style="84"/>
    <col min="1537" max="1537" width="45.5" style="84" customWidth="1"/>
    <col min="1538" max="1538" width="12" style="84" customWidth="1"/>
    <col min="1539" max="1539" width="6.75" style="84" customWidth="1"/>
    <col min="1540" max="1540" width="11.33203125" style="84" customWidth="1"/>
    <col min="1541" max="1541" width="2.58203125" style="84" customWidth="1"/>
    <col min="1542" max="1542" width="15.25" style="84" customWidth="1"/>
    <col min="1543" max="1543" width="8.1640625" style="84" customWidth="1"/>
    <col min="1544" max="1544" width="7.6640625" style="84" customWidth="1"/>
    <col min="1545" max="1792" width="8.25" style="84"/>
    <col min="1793" max="1793" width="45.5" style="84" customWidth="1"/>
    <col min="1794" max="1794" width="12" style="84" customWidth="1"/>
    <col min="1795" max="1795" width="6.75" style="84" customWidth="1"/>
    <col min="1796" max="1796" width="11.33203125" style="84" customWidth="1"/>
    <col min="1797" max="1797" width="2.58203125" style="84" customWidth="1"/>
    <col min="1798" max="1798" width="15.25" style="84" customWidth="1"/>
    <col min="1799" max="1799" width="8.1640625" style="84" customWidth="1"/>
    <col min="1800" max="1800" width="7.6640625" style="84" customWidth="1"/>
    <col min="1801" max="2048" width="8.25" style="84"/>
    <col min="2049" max="2049" width="45.5" style="84" customWidth="1"/>
    <col min="2050" max="2050" width="12" style="84" customWidth="1"/>
    <col min="2051" max="2051" width="6.75" style="84" customWidth="1"/>
    <col min="2052" max="2052" width="11.33203125" style="84" customWidth="1"/>
    <col min="2053" max="2053" width="2.58203125" style="84" customWidth="1"/>
    <col min="2054" max="2054" width="15.25" style="84" customWidth="1"/>
    <col min="2055" max="2055" width="8.1640625" style="84" customWidth="1"/>
    <col min="2056" max="2056" width="7.6640625" style="84" customWidth="1"/>
    <col min="2057" max="2304" width="8.25" style="84"/>
    <col min="2305" max="2305" width="45.5" style="84" customWidth="1"/>
    <col min="2306" max="2306" width="12" style="84" customWidth="1"/>
    <col min="2307" max="2307" width="6.75" style="84" customWidth="1"/>
    <col min="2308" max="2308" width="11.33203125" style="84" customWidth="1"/>
    <col min="2309" max="2309" width="2.58203125" style="84" customWidth="1"/>
    <col min="2310" max="2310" width="15.25" style="84" customWidth="1"/>
    <col min="2311" max="2311" width="8.1640625" style="84" customWidth="1"/>
    <col min="2312" max="2312" width="7.6640625" style="84" customWidth="1"/>
    <col min="2313" max="2560" width="8.25" style="84"/>
    <col min="2561" max="2561" width="45.5" style="84" customWidth="1"/>
    <col min="2562" max="2562" width="12" style="84" customWidth="1"/>
    <col min="2563" max="2563" width="6.75" style="84" customWidth="1"/>
    <col min="2564" max="2564" width="11.33203125" style="84" customWidth="1"/>
    <col min="2565" max="2565" width="2.58203125" style="84" customWidth="1"/>
    <col min="2566" max="2566" width="15.25" style="84" customWidth="1"/>
    <col min="2567" max="2567" width="8.1640625" style="84" customWidth="1"/>
    <col min="2568" max="2568" width="7.6640625" style="84" customWidth="1"/>
    <col min="2569" max="2816" width="8.25" style="84"/>
    <col min="2817" max="2817" width="45.5" style="84" customWidth="1"/>
    <col min="2818" max="2818" width="12" style="84" customWidth="1"/>
    <col min="2819" max="2819" width="6.75" style="84" customWidth="1"/>
    <col min="2820" max="2820" width="11.33203125" style="84" customWidth="1"/>
    <col min="2821" max="2821" width="2.58203125" style="84" customWidth="1"/>
    <col min="2822" max="2822" width="15.25" style="84" customWidth="1"/>
    <col min="2823" max="2823" width="8.1640625" style="84" customWidth="1"/>
    <col min="2824" max="2824" width="7.6640625" style="84" customWidth="1"/>
    <col min="2825" max="3072" width="8.25" style="84"/>
    <col min="3073" max="3073" width="45.5" style="84" customWidth="1"/>
    <col min="3074" max="3074" width="12" style="84" customWidth="1"/>
    <col min="3075" max="3075" width="6.75" style="84" customWidth="1"/>
    <col min="3076" max="3076" width="11.33203125" style="84" customWidth="1"/>
    <col min="3077" max="3077" width="2.58203125" style="84" customWidth="1"/>
    <col min="3078" max="3078" width="15.25" style="84" customWidth="1"/>
    <col min="3079" max="3079" width="8.1640625" style="84" customWidth="1"/>
    <col min="3080" max="3080" width="7.6640625" style="84" customWidth="1"/>
    <col min="3081" max="3328" width="8.25" style="84"/>
    <col min="3329" max="3329" width="45.5" style="84" customWidth="1"/>
    <col min="3330" max="3330" width="12" style="84" customWidth="1"/>
    <col min="3331" max="3331" width="6.75" style="84" customWidth="1"/>
    <col min="3332" max="3332" width="11.33203125" style="84" customWidth="1"/>
    <col min="3333" max="3333" width="2.58203125" style="84" customWidth="1"/>
    <col min="3334" max="3334" width="15.25" style="84" customWidth="1"/>
    <col min="3335" max="3335" width="8.1640625" style="84" customWidth="1"/>
    <col min="3336" max="3336" width="7.6640625" style="84" customWidth="1"/>
    <col min="3337" max="3584" width="8.25" style="84"/>
    <col min="3585" max="3585" width="45.5" style="84" customWidth="1"/>
    <col min="3586" max="3586" width="12" style="84" customWidth="1"/>
    <col min="3587" max="3587" width="6.75" style="84" customWidth="1"/>
    <col min="3588" max="3588" width="11.33203125" style="84" customWidth="1"/>
    <col min="3589" max="3589" width="2.58203125" style="84" customWidth="1"/>
    <col min="3590" max="3590" width="15.25" style="84" customWidth="1"/>
    <col min="3591" max="3591" width="8.1640625" style="84" customWidth="1"/>
    <col min="3592" max="3592" width="7.6640625" style="84" customWidth="1"/>
    <col min="3593" max="3840" width="8.25" style="84"/>
    <col min="3841" max="3841" width="45.5" style="84" customWidth="1"/>
    <col min="3842" max="3842" width="12" style="84" customWidth="1"/>
    <col min="3843" max="3843" width="6.75" style="84" customWidth="1"/>
    <col min="3844" max="3844" width="11.33203125" style="84" customWidth="1"/>
    <col min="3845" max="3845" width="2.58203125" style="84" customWidth="1"/>
    <col min="3846" max="3846" width="15.25" style="84" customWidth="1"/>
    <col min="3847" max="3847" width="8.1640625" style="84" customWidth="1"/>
    <col min="3848" max="3848" width="7.6640625" style="84" customWidth="1"/>
    <col min="3849" max="4096" width="8.25" style="84"/>
    <col min="4097" max="4097" width="45.5" style="84" customWidth="1"/>
    <col min="4098" max="4098" width="12" style="84" customWidth="1"/>
    <col min="4099" max="4099" width="6.75" style="84" customWidth="1"/>
    <col min="4100" max="4100" width="11.33203125" style="84" customWidth="1"/>
    <col min="4101" max="4101" width="2.58203125" style="84" customWidth="1"/>
    <col min="4102" max="4102" width="15.25" style="84" customWidth="1"/>
    <col min="4103" max="4103" width="8.1640625" style="84" customWidth="1"/>
    <col min="4104" max="4104" width="7.6640625" style="84" customWidth="1"/>
    <col min="4105" max="4352" width="8.25" style="84"/>
    <col min="4353" max="4353" width="45.5" style="84" customWidth="1"/>
    <col min="4354" max="4354" width="12" style="84" customWidth="1"/>
    <col min="4355" max="4355" width="6.75" style="84" customWidth="1"/>
    <col min="4356" max="4356" width="11.33203125" style="84" customWidth="1"/>
    <col min="4357" max="4357" width="2.58203125" style="84" customWidth="1"/>
    <col min="4358" max="4358" width="15.25" style="84" customWidth="1"/>
    <col min="4359" max="4359" width="8.1640625" style="84" customWidth="1"/>
    <col min="4360" max="4360" width="7.6640625" style="84" customWidth="1"/>
    <col min="4361" max="4608" width="8.25" style="84"/>
    <col min="4609" max="4609" width="45.5" style="84" customWidth="1"/>
    <col min="4610" max="4610" width="12" style="84" customWidth="1"/>
    <col min="4611" max="4611" width="6.75" style="84" customWidth="1"/>
    <col min="4612" max="4612" width="11.33203125" style="84" customWidth="1"/>
    <col min="4613" max="4613" width="2.58203125" style="84" customWidth="1"/>
    <col min="4614" max="4614" width="15.25" style="84" customWidth="1"/>
    <col min="4615" max="4615" width="8.1640625" style="84" customWidth="1"/>
    <col min="4616" max="4616" width="7.6640625" style="84" customWidth="1"/>
    <col min="4617" max="4864" width="8.25" style="84"/>
    <col min="4865" max="4865" width="45.5" style="84" customWidth="1"/>
    <col min="4866" max="4866" width="12" style="84" customWidth="1"/>
    <col min="4867" max="4867" width="6.75" style="84" customWidth="1"/>
    <col min="4868" max="4868" width="11.33203125" style="84" customWidth="1"/>
    <col min="4869" max="4869" width="2.58203125" style="84" customWidth="1"/>
    <col min="4870" max="4870" width="15.25" style="84" customWidth="1"/>
    <col min="4871" max="4871" width="8.1640625" style="84" customWidth="1"/>
    <col min="4872" max="4872" width="7.6640625" style="84" customWidth="1"/>
    <col min="4873" max="5120" width="8.25" style="84"/>
    <col min="5121" max="5121" width="45.5" style="84" customWidth="1"/>
    <col min="5122" max="5122" width="12" style="84" customWidth="1"/>
    <col min="5123" max="5123" width="6.75" style="84" customWidth="1"/>
    <col min="5124" max="5124" width="11.33203125" style="84" customWidth="1"/>
    <col min="5125" max="5125" width="2.58203125" style="84" customWidth="1"/>
    <col min="5126" max="5126" width="15.25" style="84" customWidth="1"/>
    <col min="5127" max="5127" width="8.1640625" style="84" customWidth="1"/>
    <col min="5128" max="5128" width="7.6640625" style="84" customWidth="1"/>
    <col min="5129" max="5376" width="8.25" style="84"/>
    <col min="5377" max="5377" width="45.5" style="84" customWidth="1"/>
    <col min="5378" max="5378" width="12" style="84" customWidth="1"/>
    <col min="5379" max="5379" width="6.75" style="84" customWidth="1"/>
    <col min="5380" max="5380" width="11.33203125" style="84" customWidth="1"/>
    <col min="5381" max="5381" width="2.58203125" style="84" customWidth="1"/>
    <col min="5382" max="5382" width="15.25" style="84" customWidth="1"/>
    <col min="5383" max="5383" width="8.1640625" style="84" customWidth="1"/>
    <col min="5384" max="5384" width="7.6640625" style="84" customWidth="1"/>
    <col min="5385" max="5632" width="8.25" style="84"/>
    <col min="5633" max="5633" width="45.5" style="84" customWidth="1"/>
    <col min="5634" max="5634" width="12" style="84" customWidth="1"/>
    <col min="5635" max="5635" width="6.75" style="84" customWidth="1"/>
    <col min="5636" max="5636" width="11.33203125" style="84" customWidth="1"/>
    <col min="5637" max="5637" width="2.58203125" style="84" customWidth="1"/>
    <col min="5638" max="5638" width="15.25" style="84" customWidth="1"/>
    <col min="5639" max="5639" width="8.1640625" style="84" customWidth="1"/>
    <col min="5640" max="5640" width="7.6640625" style="84" customWidth="1"/>
    <col min="5641" max="5888" width="8.25" style="84"/>
    <col min="5889" max="5889" width="45.5" style="84" customWidth="1"/>
    <col min="5890" max="5890" width="12" style="84" customWidth="1"/>
    <col min="5891" max="5891" width="6.75" style="84" customWidth="1"/>
    <col min="5892" max="5892" width="11.33203125" style="84" customWidth="1"/>
    <col min="5893" max="5893" width="2.58203125" style="84" customWidth="1"/>
    <col min="5894" max="5894" width="15.25" style="84" customWidth="1"/>
    <col min="5895" max="5895" width="8.1640625" style="84" customWidth="1"/>
    <col min="5896" max="5896" width="7.6640625" style="84" customWidth="1"/>
    <col min="5897" max="6144" width="8.25" style="84"/>
    <col min="6145" max="6145" width="45.5" style="84" customWidth="1"/>
    <col min="6146" max="6146" width="12" style="84" customWidth="1"/>
    <col min="6147" max="6147" width="6.75" style="84" customWidth="1"/>
    <col min="6148" max="6148" width="11.33203125" style="84" customWidth="1"/>
    <col min="6149" max="6149" width="2.58203125" style="84" customWidth="1"/>
    <col min="6150" max="6150" width="15.25" style="84" customWidth="1"/>
    <col min="6151" max="6151" width="8.1640625" style="84" customWidth="1"/>
    <col min="6152" max="6152" width="7.6640625" style="84" customWidth="1"/>
    <col min="6153" max="6400" width="8.25" style="84"/>
    <col min="6401" max="6401" width="45.5" style="84" customWidth="1"/>
    <col min="6402" max="6402" width="12" style="84" customWidth="1"/>
    <col min="6403" max="6403" width="6.75" style="84" customWidth="1"/>
    <col min="6404" max="6404" width="11.33203125" style="84" customWidth="1"/>
    <col min="6405" max="6405" width="2.58203125" style="84" customWidth="1"/>
    <col min="6406" max="6406" width="15.25" style="84" customWidth="1"/>
    <col min="6407" max="6407" width="8.1640625" style="84" customWidth="1"/>
    <col min="6408" max="6408" width="7.6640625" style="84" customWidth="1"/>
    <col min="6409" max="6656" width="8.25" style="84"/>
    <col min="6657" max="6657" width="45.5" style="84" customWidth="1"/>
    <col min="6658" max="6658" width="12" style="84" customWidth="1"/>
    <col min="6659" max="6659" width="6.75" style="84" customWidth="1"/>
    <col min="6660" max="6660" width="11.33203125" style="84" customWidth="1"/>
    <col min="6661" max="6661" width="2.58203125" style="84" customWidth="1"/>
    <col min="6662" max="6662" width="15.25" style="84" customWidth="1"/>
    <col min="6663" max="6663" width="8.1640625" style="84" customWidth="1"/>
    <col min="6664" max="6664" width="7.6640625" style="84" customWidth="1"/>
    <col min="6665" max="6912" width="8.25" style="84"/>
    <col min="6913" max="6913" width="45.5" style="84" customWidth="1"/>
    <col min="6914" max="6914" width="12" style="84" customWidth="1"/>
    <col min="6915" max="6915" width="6.75" style="84" customWidth="1"/>
    <col min="6916" max="6916" width="11.33203125" style="84" customWidth="1"/>
    <col min="6917" max="6917" width="2.58203125" style="84" customWidth="1"/>
    <col min="6918" max="6918" width="15.25" style="84" customWidth="1"/>
    <col min="6919" max="6919" width="8.1640625" style="84" customWidth="1"/>
    <col min="6920" max="6920" width="7.6640625" style="84" customWidth="1"/>
    <col min="6921" max="7168" width="8.25" style="84"/>
    <col min="7169" max="7169" width="45.5" style="84" customWidth="1"/>
    <col min="7170" max="7170" width="12" style="84" customWidth="1"/>
    <col min="7171" max="7171" width="6.75" style="84" customWidth="1"/>
    <col min="7172" max="7172" width="11.33203125" style="84" customWidth="1"/>
    <col min="7173" max="7173" width="2.58203125" style="84" customWidth="1"/>
    <col min="7174" max="7174" width="15.25" style="84" customWidth="1"/>
    <col min="7175" max="7175" width="8.1640625" style="84" customWidth="1"/>
    <col min="7176" max="7176" width="7.6640625" style="84" customWidth="1"/>
    <col min="7177" max="7424" width="8.25" style="84"/>
    <col min="7425" max="7425" width="45.5" style="84" customWidth="1"/>
    <col min="7426" max="7426" width="12" style="84" customWidth="1"/>
    <col min="7427" max="7427" width="6.75" style="84" customWidth="1"/>
    <col min="7428" max="7428" width="11.33203125" style="84" customWidth="1"/>
    <col min="7429" max="7429" width="2.58203125" style="84" customWidth="1"/>
    <col min="7430" max="7430" width="15.25" style="84" customWidth="1"/>
    <col min="7431" max="7431" width="8.1640625" style="84" customWidth="1"/>
    <col min="7432" max="7432" width="7.6640625" style="84" customWidth="1"/>
    <col min="7433" max="7680" width="8.25" style="84"/>
    <col min="7681" max="7681" width="45.5" style="84" customWidth="1"/>
    <col min="7682" max="7682" width="12" style="84" customWidth="1"/>
    <col min="7683" max="7683" width="6.75" style="84" customWidth="1"/>
    <col min="7684" max="7684" width="11.33203125" style="84" customWidth="1"/>
    <col min="7685" max="7685" width="2.58203125" style="84" customWidth="1"/>
    <col min="7686" max="7686" width="15.25" style="84" customWidth="1"/>
    <col min="7687" max="7687" width="8.1640625" style="84" customWidth="1"/>
    <col min="7688" max="7688" width="7.6640625" style="84" customWidth="1"/>
    <col min="7689" max="7936" width="8.25" style="84"/>
    <col min="7937" max="7937" width="45.5" style="84" customWidth="1"/>
    <col min="7938" max="7938" width="12" style="84" customWidth="1"/>
    <col min="7939" max="7939" width="6.75" style="84" customWidth="1"/>
    <col min="7940" max="7940" width="11.33203125" style="84" customWidth="1"/>
    <col min="7941" max="7941" width="2.58203125" style="84" customWidth="1"/>
    <col min="7942" max="7942" width="15.25" style="84" customWidth="1"/>
    <col min="7943" max="7943" width="8.1640625" style="84" customWidth="1"/>
    <col min="7944" max="7944" width="7.6640625" style="84" customWidth="1"/>
    <col min="7945" max="8192" width="8.25" style="84"/>
    <col min="8193" max="8193" width="45.5" style="84" customWidth="1"/>
    <col min="8194" max="8194" width="12" style="84" customWidth="1"/>
    <col min="8195" max="8195" width="6.75" style="84" customWidth="1"/>
    <col min="8196" max="8196" width="11.33203125" style="84" customWidth="1"/>
    <col min="8197" max="8197" width="2.58203125" style="84" customWidth="1"/>
    <col min="8198" max="8198" width="15.25" style="84" customWidth="1"/>
    <col min="8199" max="8199" width="8.1640625" style="84" customWidth="1"/>
    <col min="8200" max="8200" width="7.6640625" style="84" customWidth="1"/>
    <col min="8201" max="8448" width="8.25" style="84"/>
    <col min="8449" max="8449" width="45.5" style="84" customWidth="1"/>
    <col min="8450" max="8450" width="12" style="84" customWidth="1"/>
    <col min="8451" max="8451" width="6.75" style="84" customWidth="1"/>
    <col min="8452" max="8452" width="11.33203125" style="84" customWidth="1"/>
    <col min="8453" max="8453" width="2.58203125" style="84" customWidth="1"/>
    <col min="8454" max="8454" width="15.25" style="84" customWidth="1"/>
    <col min="8455" max="8455" width="8.1640625" style="84" customWidth="1"/>
    <col min="8456" max="8456" width="7.6640625" style="84" customWidth="1"/>
    <col min="8457" max="8704" width="8.25" style="84"/>
    <col min="8705" max="8705" width="45.5" style="84" customWidth="1"/>
    <col min="8706" max="8706" width="12" style="84" customWidth="1"/>
    <col min="8707" max="8707" width="6.75" style="84" customWidth="1"/>
    <col min="8708" max="8708" width="11.33203125" style="84" customWidth="1"/>
    <col min="8709" max="8709" width="2.58203125" style="84" customWidth="1"/>
    <col min="8710" max="8710" width="15.25" style="84" customWidth="1"/>
    <col min="8711" max="8711" width="8.1640625" style="84" customWidth="1"/>
    <col min="8712" max="8712" width="7.6640625" style="84" customWidth="1"/>
    <col min="8713" max="8960" width="8.25" style="84"/>
    <col min="8961" max="8961" width="45.5" style="84" customWidth="1"/>
    <col min="8962" max="8962" width="12" style="84" customWidth="1"/>
    <col min="8963" max="8963" width="6.75" style="84" customWidth="1"/>
    <col min="8964" max="8964" width="11.33203125" style="84" customWidth="1"/>
    <col min="8965" max="8965" width="2.58203125" style="84" customWidth="1"/>
    <col min="8966" max="8966" width="15.25" style="84" customWidth="1"/>
    <col min="8967" max="8967" width="8.1640625" style="84" customWidth="1"/>
    <col min="8968" max="8968" width="7.6640625" style="84" customWidth="1"/>
    <col min="8969" max="9216" width="8.25" style="84"/>
    <col min="9217" max="9217" width="45.5" style="84" customWidth="1"/>
    <col min="9218" max="9218" width="12" style="84" customWidth="1"/>
    <col min="9219" max="9219" width="6.75" style="84" customWidth="1"/>
    <col min="9220" max="9220" width="11.33203125" style="84" customWidth="1"/>
    <col min="9221" max="9221" width="2.58203125" style="84" customWidth="1"/>
    <col min="9222" max="9222" width="15.25" style="84" customWidth="1"/>
    <col min="9223" max="9223" width="8.1640625" style="84" customWidth="1"/>
    <col min="9224" max="9224" width="7.6640625" style="84" customWidth="1"/>
    <col min="9225" max="9472" width="8.25" style="84"/>
    <col min="9473" max="9473" width="45.5" style="84" customWidth="1"/>
    <col min="9474" max="9474" width="12" style="84" customWidth="1"/>
    <col min="9475" max="9475" width="6.75" style="84" customWidth="1"/>
    <col min="9476" max="9476" width="11.33203125" style="84" customWidth="1"/>
    <col min="9477" max="9477" width="2.58203125" style="84" customWidth="1"/>
    <col min="9478" max="9478" width="15.25" style="84" customWidth="1"/>
    <col min="9479" max="9479" width="8.1640625" style="84" customWidth="1"/>
    <col min="9480" max="9480" width="7.6640625" style="84" customWidth="1"/>
    <col min="9481" max="9728" width="8.25" style="84"/>
    <col min="9729" max="9729" width="45.5" style="84" customWidth="1"/>
    <col min="9730" max="9730" width="12" style="84" customWidth="1"/>
    <col min="9731" max="9731" width="6.75" style="84" customWidth="1"/>
    <col min="9732" max="9732" width="11.33203125" style="84" customWidth="1"/>
    <col min="9733" max="9733" width="2.58203125" style="84" customWidth="1"/>
    <col min="9734" max="9734" width="15.25" style="84" customWidth="1"/>
    <col min="9735" max="9735" width="8.1640625" style="84" customWidth="1"/>
    <col min="9736" max="9736" width="7.6640625" style="84" customWidth="1"/>
    <col min="9737" max="9984" width="8.25" style="84"/>
    <col min="9985" max="9985" width="45.5" style="84" customWidth="1"/>
    <col min="9986" max="9986" width="12" style="84" customWidth="1"/>
    <col min="9987" max="9987" width="6.75" style="84" customWidth="1"/>
    <col min="9988" max="9988" width="11.33203125" style="84" customWidth="1"/>
    <col min="9989" max="9989" width="2.58203125" style="84" customWidth="1"/>
    <col min="9990" max="9990" width="15.25" style="84" customWidth="1"/>
    <col min="9991" max="9991" width="8.1640625" style="84" customWidth="1"/>
    <col min="9992" max="9992" width="7.6640625" style="84" customWidth="1"/>
    <col min="9993" max="10240" width="8.25" style="84"/>
    <col min="10241" max="10241" width="45.5" style="84" customWidth="1"/>
    <col min="10242" max="10242" width="12" style="84" customWidth="1"/>
    <col min="10243" max="10243" width="6.75" style="84" customWidth="1"/>
    <col min="10244" max="10244" width="11.33203125" style="84" customWidth="1"/>
    <col min="10245" max="10245" width="2.58203125" style="84" customWidth="1"/>
    <col min="10246" max="10246" width="15.25" style="84" customWidth="1"/>
    <col min="10247" max="10247" width="8.1640625" style="84" customWidth="1"/>
    <col min="10248" max="10248" width="7.6640625" style="84" customWidth="1"/>
    <col min="10249" max="10496" width="8.25" style="84"/>
    <col min="10497" max="10497" width="45.5" style="84" customWidth="1"/>
    <col min="10498" max="10498" width="12" style="84" customWidth="1"/>
    <col min="10499" max="10499" width="6.75" style="84" customWidth="1"/>
    <col min="10500" max="10500" width="11.33203125" style="84" customWidth="1"/>
    <col min="10501" max="10501" width="2.58203125" style="84" customWidth="1"/>
    <col min="10502" max="10502" width="15.25" style="84" customWidth="1"/>
    <col min="10503" max="10503" width="8.1640625" style="84" customWidth="1"/>
    <col min="10504" max="10504" width="7.6640625" style="84" customWidth="1"/>
    <col min="10505" max="10752" width="8.25" style="84"/>
    <col min="10753" max="10753" width="45.5" style="84" customWidth="1"/>
    <col min="10754" max="10754" width="12" style="84" customWidth="1"/>
    <col min="10755" max="10755" width="6.75" style="84" customWidth="1"/>
    <col min="10756" max="10756" width="11.33203125" style="84" customWidth="1"/>
    <col min="10757" max="10757" width="2.58203125" style="84" customWidth="1"/>
    <col min="10758" max="10758" width="15.25" style="84" customWidth="1"/>
    <col min="10759" max="10759" width="8.1640625" style="84" customWidth="1"/>
    <col min="10760" max="10760" width="7.6640625" style="84" customWidth="1"/>
    <col min="10761" max="11008" width="8.25" style="84"/>
    <col min="11009" max="11009" width="45.5" style="84" customWidth="1"/>
    <col min="11010" max="11010" width="12" style="84" customWidth="1"/>
    <col min="11011" max="11011" width="6.75" style="84" customWidth="1"/>
    <col min="11012" max="11012" width="11.33203125" style="84" customWidth="1"/>
    <col min="11013" max="11013" width="2.58203125" style="84" customWidth="1"/>
    <col min="11014" max="11014" width="15.25" style="84" customWidth="1"/>
    <col min="11015" max="11015" width="8.1640625" style="84" customWidth="1"/>
    <col min="11016" max="11016" width="7.6640625" style="84" customWidth="1"/>
    <col min="11017" max="11264" width="8.25" style="84"/>
    <col min="11265" max="11265" width="45.5" style="84" customWidth="1"/>
    <col min="11266" max="11266" width="12" style="84" customWidth="1"/>
    <col min="11267" max="11267" width="6.75" style="84" customWidth="1"/>
    <col min="11268" max="11268" width="11.33203125" style="84" customWidth="1"/>
    <col min="11269" max="11269" width="2.58203125" style="84" customWidth="1"/>
    <col min="11270" max="11270" width="15.25" style="84" customWidth="1"/>
    <col min="11271" max="11271" width="8.1640625" style="84" customWidth="1"/>
    <col min="11272" max="11272" width="7.6640625" style="84" customWidth="1"/>
    <col min="11273" max="11520" width="8.25" style="84"/>
    <col min="11521" max="11521" width="45.5" style="84" customWidth="1"/>
    <col min="11522" max="11522" width="12" style="84" customWidth="1"/>
    <col min="11523" max="11523" width="6.75" style="84" customWidth="1"/>
    <col min="11524" max="11524" width="11.33203125" style="84" customWidth="1"/>
    <col min="11525" max="11525" width="2.58203125" style="84" customWidth="1"/>
    <col min="11526" max="11526" width="15.25" style="84" customWidth="1"/>
    <col min="11527" max="11527" width="8.1640625" style="84" customWidth="1"/>
    <col min="11528" max="11528" width="7.6640625" style="84" customWidth="1"/>
    <col min="11529" max="11776" width="8.25" style="84"/>
    <col min="11777" max="11777" width="45.5" style="84" customWidth="1"/>
    <col min="11778" max="11778" width="12" style="84" customWidth="1"/>
    <col min="11779" max="11779" width="6.75" style="84" customWidth="1"/>
    <col min="11780" max="11780" width="11.33203125" style="84" customWidth="1"/>
    <col min="11781" max="11781" width="2.58203125" style="84" customWidth="1"/>
    <col min="11782" max="11782" width="15.25" style="84" customWidth="1"/>
    <col min="11783" max="11783" width="8.1640625" style="84" customWidth="1"/>
    <col min="11784" max="11784" width="7.6640625" style="84" customWidth="1"/>
    <col min="11785" max="12032" width="8.25" style="84"/>
    <col min="12033" max="12033" width="45.5" style="84" customWidth="1"/>
    <col min="12034" max="12034" width="12" style="84" customWidth="1"/>
    <col min="12035" max="12035" width="6.75" style="84" customWidth="1"/>
    <col min="12036" max="12036" width="11.33203125" style="84" customWidth="1"/>
    <col min="12037" max="12037" width="2.58203125" style="84" customWidth="1"/>
    <col min="12038" max="12038" width="15.25" style="84" customWidth="1"/>
    <col min="12039" max="12039" width="8.1640625" style="84" customWidth="1"/>
    <col min="12040" max="12040" width="7.6640625" style="84" customWidth="1"/>
    <col min="12041" max="12288" width="8.25" style="84"/>
    <col min="12289" max="12289" width="45.5" style="84" customWidth="1"/>
    <col min="12290" max="12290" width="12" style="84" customWidth="1"/>
    <col min="12291" max="12291" width="6.75" style="84" customWidth="1"/>
    <col min="12292" max="12292" width="11.33203125" style="84" customWidth="1"/>
    <col min="12293" max="12293" width="2.58203125" style="84" customWidth="1"/>
    <col min="12294" max="12294" width="15.25" style="84" customWidth="1"/>
    <col min="12295" max="12295" width="8.1640625" style="84" customWidth="1"/>
    <col min="12296" max="12296" width="7.6640625" style="84" customWidth="1"/>
    <col min="12297" max="12544" width="8.25" style="84"/>
    <col min="12545" max="12545" width="45.5" style="84" customWidth="1"/>
    <col min="12546" max="12546" width="12" style="84" customWidth="1"/>
    <col min="12547" max="12547" width="6.75" style="84" customWidth="1"/>
    <col min="12548" max="12548" width="11.33203125" style="84" customWidth="1"/>
    <col min="12549" max="12549" width="2.58203125" style="84" customWidth="1"/>
    <col min="12550" max="12550" width="15.25" style="84" customWidth="1"/>
    <col min="12551" max="12551" width="8.1640625" style="84" customWidth="1"/>
    <col min="12552" max="12552" width="7.6640625" style="84" customWidth="1"/>
    <col min="12553" max="12800" width="8.25" style="84"/>
    <col min="12801" max="12801" width="45.5" style="84" customWidth="1"/>
    <col min="12802" max="12802" width="12" style="84" customWidth="1"/>
    <col min="12803" max="12803" width="6.75" style="84" customWidth="1"/>
    <col min="12804" max="12804" width="11.33203125" style="84" customWidth="1"/>
    <col min="12805" max="12805" width="2.58203125" style="84" customWidth="1"/>
    <col min="12806" max="12806" width="15.25" style="84" customWidth="1"/>
    <col min="12807" max="12807" width="8.1640625" style="84" customWidth="1"/>
    <col min="12808" max="12808" width="7.6640625" style="84" customWidth="1"/>
    <col min="12809" max="13056" width="8.25" style="84"/>
    <col min="13057" max="13057" width="45.5" style="84" customWidth="1"/>
    <col min="13058" max="13058" width="12" style="84" customWidth="1"/>
    <col min="13059" max="13059" width="6.75" style="84" customWidth="1"/>
    <col min="13060" max="13060" width="11.33203125" style="84" customWidth="1"/>
    <col min="13061" max="13061" width="2.58203125" style="84" customWidth="1"/>
    <col min="13062" max="13062" width="15.25" style="84" customWidth="1"/>
    <col min="13063" max="13063" width="8.1640625" style="84" customWidth="1"/>
    <col min="13064" max="13064" width="7.6640625" style="84" customWidth="1"/>
    <col min="13065" max="13312" width="8.25" style="84"/>
    <col min="13313" max="13313" width="45.5" style="84" customWidth="1"/>
    <col min="13314" max="13314" width="12" style="84" customWidth="1"/>
    <col min="13315" max="13315" width="6.75" style="84" customWidth="1"/>
    <col min="13316" max="13316" width="11.33203125" style="84" customWidth="1"/>
    <col min="13317" max="13317" width="2.58203125" style="84" customWidth="1"/>
    <col min="13318" max="13318" width="15.25" style="84" customWidth="1"/>
    <col min="13319" max="13319" width="8.1640625" style="84" customWidth="1"/>
    <col min="13320" max="13320" width="7.6640625" style="84" customWidth="1"/>
    <col min="13321" max="13568" width="8.25" style="84"/>
    <col min="13569" max="13569" width="45.5" style="84" customWidth="1"/>
    <col min="13570" max="13570" width="12" style="84" customWidth="1"/>
    <col min="13571" max="13571" width="6.75" style="84" customWidth="1"/>
    <col min="13572" max="13572" width="11.33203125" style="84" customWidth="1"/>
    <col min="13573" max="13573" width="2.58203125" style="84" customWidth="1"/>
    <col min="13574" max="13574" width="15.25" style="84" customWidth="1"/>
    <col min="13575" max="13575" width="8.1640625" style="84" customWidth="1"/>
    <col min="13576" max="13576" width="7.6640625" style="84" customWidth="1"/>
    <col min="13577" max="13824" width="8.25" style="84"/>
    <col min="13825" max="13825" width="45.5" style="84" customWidth="1"/>
    <col min="13826" max="13826" width="12" style="84" customWidth="1"/>
    <col min="13827" max="13827" width="6.75" style="84" customWidth="1"/>
    <col min="13828" max="13828" width="11.33203125" style="84" customWidth="1"/>
    <col min="13829" max="13829" width="2.58203125" style="84" customWidth="1"/>
    <col min="13830" max="13830" width="15.25" style="84" customWidth="1"/>
    <col min="13831" max="13831" width="8.1640625" style="84" customWidth="1"/>
    <col min="13832" max="13832" width="7.6640625" style="84" customWidth="1"/>
    <col min="13833" max="14080" width="8.25" style="84"/>
    <col min="14081" max="14081" width="45.5" style="84" customWidth="1"/>
    <col min="14082" max="14082" width="12" style="84" customWidth="1"/>
    <col min="14083" max="14083" width="6.75" style="84" customWidth="1"/>
    <col min="14084" max="14084" width="11.33203125" style="84" customWidth="1"/>
    <col min="14085" max="14085" width="2.58203125" style="84" customWidth="1"/>
    <col min="14086" max="14086" width="15.25" style="84" customWidth="1"/>
    <col min="14087" max="14087" width="8.1640625" style="84" customWidth="1"/>
    <col min="14088" max="14088" width="7.6640625" style="84" customWidth="1"/>
    <col min="14089" max="14336" width="8.25" style="84"/>
    <col min="14337" max="14337" width="45.5" style="84" customWidth="1"/>
    <col min="14338" max="14338" width="12" style="84" customWidth="1"/>
    <col min="14339" max="14339" width="6.75" style="84" customWidth="1"/>
    <col min="14340" max="14340" width="11.33203125" style="84" customWidth="1"/>
    <col min="14341" max="14341" width="2.58203125" style="84" customWidth="1"/>
    <col min="14342" max="14342" width="15.25" style="84" customWidth="1"/>
    <col min="14343" max="14343" width="8.1640625" style="84" customWidth="1"/>
    <col min="14344" max="14344" width="7.6640625" style="84" customWidth="1"/>
    <col min="14345" max="14592" width="8.25" style="84"/>
    <col min="14593" max="14593" width="45.5" style="84" customWidth="1"/>
    <col min="14594" max="14594" width="12" style="84" customWidth="1"/>
    <col min="14595" max="14595" width="6.75" style="84" customWidth="1"/>
    <col min="14596" max="14596" width="11.33203125" style="84" customWidth="1"/>
    <col min="14597" max="14597" width="2.58203125" style="84" customWidth="1"/>
    <col min="14598" max="14598" width="15.25" style="84" customWidth="1"/>
    <col min="14599" max="14599" width="8.1640625" style="84" customWidth="1"/>
    <col min="14600" max="14600" width="7.6640625" style="84" customWidth="1"/>
    <col min="14601" max="14848" width="8.25" style="84"/>
    <col min="14849" max="14849" width="45.5" style="84" customWidth="1"/>
    <col min="14850" max="14850" width="12" style="84" customWidth="1"/>
    <col min="14851" max="14851" width="6.75" style="84" customWidth="1"/>
    <col min="14852" max="14852" width="11.33203125" style="84" customWidth="1"/>
    <col min="14853" max="14853" width="2.58203125" style="84" customWidth="1"/>
    <col min="14854" max="14854" width="15.25" style="84" customWidth="1"/>
    <col min="14855" max="14855" width="8.1640625" style="84" customWidth="1"/>
    <col min="14856" max="14856" width="7.6640625" style="84" customWidth="1"/>
    <col min="14857" max="15104" width="8.25" style="84"/>
    <col min="15105" max="15105" width="45.5" style="84" customWidth="1"/>
    <col min="15106" max="15106" width="12" style="84" customWidth="1"/>
    <col min="15107" max="15107" width="6.75" style="84" customWidth="1"/>
    <col min="15108" max="15108" width="11.33203125" style="84" customWidth="1"/>
    <col min="15109" max="15109" width="2.58203125" style="84" customWidth="1"/>
    <col min="15110" max="15110" width="15.25" style="84" customWidth="1"/>
    <col min="15111" max="15111" width="8.1640625" style="84" customWidth="1"/>
    <col min="15112" max="15112" width="7.6640625" style="84" customWidth="1"/>
    <col min="15113" max="15360" width="8.25" style="84"/>
    <col min="15361" max="15361" width="45.5" style="84" customWidth="1"/>
    <col min="15362" max="15362" width="12" style="84" customWidth="1"/>
    <col min="15363" max="15363" width="6.75" style="84" customWidth="1"/>
    <col min="15364" max="15364" width="11.33203125" style="84" customWidth="1"/>
    <col min="15365" max="15365" width="2.58203125" style="84" customWidth="1"/>
    <col min="15366" max="15366" width="15.25" style="84" customWidth="1"/>
    <col min="15367" max="15367" width="8.1640625" style="84" customWidth="1"/>
    <col min="15368" max="15368" width="7.6640625" style="84" customWidth="1"/>
    <col min="15369" max="15616" width="8.25" style="84"/>
    <col min="15617" max="15617" width="45.5" style="84" customWidth="1"/>
    <col min="15618" max="15618" width="12" style="84" customWidth="1"/>
    <col min="15619" max="15619" width="6.75" style="84" customWidth="1"/>
    <col min="15620" max="15620" width="11.33203125" style="84" customWidth="1"/>
    <col min="15621" max="15621" width="2.58203125" style="84" customWidth="1"/>
    <col min="15622" max="15622" width="15.25" style="84" customWidth="1"/>
    <col min="15623" max="15623" width="8.1640625" style="84" customWidth="1"/>
    <col min="15624" max="15624" width="7.6640625" style="84" customWidth="1"/>
    <col min="15625" max="15872" width="8.25" style="84"/>
    <col min="15873" max="15873" width="45.5" style="84" customWidth="1"/>
    <col min="15874" max="15874" width="12" style="84" customWidth="1"/>
    <col min="15875" max="15875" width="6.75" style="84" customWidth="1"/>
    <col min="15876" max="15876" width="11.33203125" style="84" customWidth="1"/>
    <col min="15877" max="15877" width="2.58203125" style="84" customWidth="1"/>
    <col min="15878" max="15878" width="15.25" style="84" customWidth="1"/>
    <col min="15879" max="15879" width="8.1640625" style="84" customWidth="1"/>
    <col min="15880" max="15880" width="7.6640625" style="84" customWidth="1"/>
    <col min="15881" max="16128" width="8.25" style="84"/>
    <col min="16129" max="16129" width="45.5" style="84" customWidth="1"/>
    <col min="16130" max="16130" width="12" style="84" customWidth="1"/>
    <col min="16131" max="16131" width="6.75" style="84" customWidth="1"/>
    <col min="16132" max="16132" width="11.33203125" style="84" customWidth="1"/>
    <col min="16133" max="16133" width="2.58203125" style="84" customWidth="1"/>
    <col min="16134" max="16134" width="15.25" style="84" customWidth="1"/>
    <col min="16135" max="16135" width="8.1640625" style="84" customWidth="1"/>
    <col min="16136" max="16136" width="7.6640625" style="84" customWidth="1"/>
    <col min="16137" max="16384" width="8.25" style="84"/>
  </cols>
  <sheetData>
    <row r="1" spans="1:8" s="194" customFormat="1" ht="35.25" customHeight="1">
      <c r="A1" s="583" t="s">
        <v>604</v>
      </c>
      <c r="B1" s="583"/>
      <c r="C1" s="583"/>
      <c r="D1" s="583"/>
      <c r="E1" s="583"/>
      <c r="F1" s="583"/>
      <c r="G1" s="583"/>
      <c r="H1" s="294"/>
    </row>
    <row r="2" spans="1:8" s="194" customFormat="1" ht="31.5" customHeight="1">
      <c r="A2" s="584" t="s">
        <v>605</v>
      </c>
      <c r="B2" s="584"/>
      <c r="C2" s="584"/>
      <c r="D2" s="584"/>
      <c r="E2" s="584"/>
      <c r="F2" s="584"/>
      <c r="G2" s="584"/>
      <c r="H2" s="294"/>
    </row>
    <row r="3" spans="1:8" s="194" customFormat="1" ht="31.5" customHeight="1">
      <c r="A3" s="464" t="s">
        <v>606</v>
      </c>
      <c r="B3" s="464"/>
      <c r="C3" s="464"/>
      <c r="D3" s="464"/>
      <c r="E3" s="464"/>
      <c r="F3" s="464"/>
      <c r="G3" s="464"/>
      <c r="H3" s="295"/>
    </row>
    <row r="4" spans="1:8" ht="30.75" customHeight="1" thickBot="1">
      <c r="B4" s="84" t="s">
        <v>11</v>
      </c>
      <c r="F4" s="376" t="s">
        <v>607</v>
      </c>
    </row>
    <row r="5" spans="1:8" s="85" customFormat="1" ht="20.100000000000001" customHeight="1">
      <c r="A5" s="585" t="s">
        <v>9</v>
      </c>
      <c r="B5" s="587" t="s">
        <v>608</v>
      </c>
      <c r="C5" s="588"/>
      <c r="D5" s="589"/>
      <c r="E5" s="590"/>
      <c r="F5" s="587" t="s">
        <v>609</v>
      </c>
      <c r="G5" s="594"/>
    </row>
    <row r="6" spans="1:8" s="85" customFormat="1" ht="20.100000000000001" customHeight="1">
      <c r="A6" s="586"/>
      <c r="B6" s="591"/>
      <c r="C6" s="592"/>
      <c r="D6" s="592"/>
      <c r="E6" s="593"/>
      <c r="F6" s="591"/>
      <c r="G6" s="595"/>
    </row>
    <row r="7" spans="1:8" s="85" customFormat="1" ht="34.799999999999997" customHeight="1">
      <c r="A7" s="339" t="s">
        <v>1</v>
      </c>
      <c r="B7" s="578">
        <f>B8</f>
        <v>1746005748601</v>
      </c>
      <c r="C7" s="579"/>
      <c r="D7" s="579"/>
      <c r="E7" s="580"/>
      <c r="F7" s="581"/>
      <c r="G7" s="582"/>
    </row>
    <row r="8" spans="1:8" s="85" customFormat="1" ht="34.799999999999997" customHeight="1">
      <c r="A8" s="340" t="s">
        <v>610</v>
      </c>
      <c r="B8" s="563">
        <f>B9+B12+B20+B31+B32+B30+B29+B33</f>
        <v>1746005748601</v>
      </c>
      <c r="C8" s="564"/>
      <c r="D8" s="564"/>
      <c r="E8" s="565"/>
      <c r="F8" s="566"/>
      <c r="G8" s="567"/>
    </row>
    <row r="9" spans="1:8" s="85" customFormat="1" ht="34.799999999999997" customHeight="1">
      <c r="A9" s="340" t="s">
        <v>611</v>
      </c>
      <c r="B9" s="563">
        <f>B10+B11</f>
        <v>86728903095</v>
      </c>
      <c r="C9" s="564"/>
      <c r="D9" s="564"/>
      <c r="E9" s="565"/>
      <c r="F9" s="566"/>
      <c r="G9" s="567"/>
    </row>
    <row r="10" spans="1:8" s="85" customFormat="1" ht="34.799999999999997" customHeight="1">
      <c r="A10" s="340" t="s">
        <v>612</v>
      </c>
      <c r="B10" s="563">
        <f>[3]國內、外108.12!D4</f>
        <v>73045903095</v>
      </c>
      <c r="C10" s="564"/>
      <c r="D10" s="564"/>
      <c r="E10" s="565"/>
      <c r="F10" s="566"/>
      <c r="G10" s="567"/>
    </row>
    <row r="11" spans="1:8" s="85" customFormat="1" ht="34.799999999999997" customHeight="1">
      <c r="A11" s="340" t="s">
        <v>613</v>
      </c>
      <c r="B11" s="563">
        <f>[3]國內、外108.12!D5</f>
        <v>13683000000</v>
      </c>
      <c r="C11" s="564"/>
      <c r="D11" s="564"/>
      <c r="E11" s="565"/>
      <c r="F11" s="566"/>
      <c r="G11" s="567"/>
    </row>
    <row r="12" spans="1:8" s="85" customFormat="1" ht="34.799999999999997" customHeight="1">
      <c r="A12" s="340" t="s">
        <v>614</v>
      </c>
      <c r="B12" s="563">
        <f>SUM(B13:B19)</f>
        <v>1325035867258</v>
      </c>
      <c r="C12" s="576"/>
      <c r="D12" s="576"/>
      <c r="E12" s="577"/>
      <c r="F12" s="566"/>
      <c r="G12" s="567"/>
    </row>
    <row r="13" spans="1:8" s="85" customFormat="1" ht="34.799999999999997" customHeight="1">
      <c r="A13" s="341" t="s">
        <v>615</v>
      </c>
      <c r="B13" s="575">
        <f>[3]國內、外108.12!D6</f>
        <v>944927050464</v>
      </c>
      <c r="C13" s="564"/>
      <c r="D13" s="564"/>
      <c r="E13" s="565"/>
      <c r="F13" s="571"/>
      <c r="G13" s="567"/>
    </row>
    <row r="14" spans="1:8" s="85" customFormat="1" ht="34.799999999999997" customHeight="1">
      <c r="A14" s="341" t="s">
        <v>616</v>
      </c>
      <c r="B14" s="575">
        <f>[3]國內、外108.12!D11+[3]國內、外108.12!D13+[3]國內、外108.12!D15</f>
        <v>275068856223</v>
      </c>
      <c r="C14" s="564"/>
      <c r="D14" s="564"/>
      <c r="E14" s="565"/>
      <c r="F14" s="571"/>
      <c r="G14" s="567"/>
    </row>
    <row r="15" spans="1:8" s="85" customFormat="1" ht="34.799999999999997" customHeight="1">
      <c r="A15" s="341" t="s">
        <v>617</v>
      </c>
      <c r="B15" s="575">
        <f>[3]國內、外108.12!D8</f>
        <v>46713986327</v>
      </c>
      <c r="C15" s="564"/>
      <c r="D15" s="564"/>
      <c r="E15" s="565"/>
      <c r="F15" s="571"/>
      <c r="G15" s="567"/>
    </row>
    <row r="16" spans="1:8" s="85" customFormat="1" ht="34.799999999999997" customHeight="1">
      <c r="A16" s="341" t="s">
        <v>618</v>
      </c>
      <c r="B16" s="575">
        <f>[3]國內、外108.12!D17+[3]國內、外108.12!D19+[3]國內、外108.12!D21</f>
        <v>50690237489</v>
      </c>
      <c r="C16" s="564"/>
      <c r="D16" s="564"/>
      <c r="E16" s="565"/>
      <c r="F16" s="571"/>
      <c r="G16" s="567"/>
    </row>
    <row r="17" spans="1:7" s="85" customFormat="1" ht="34.799999999999997" customHeight="1">
      <c r="A17" s="341" t="s">
        <v>619</v>
      </c>
      <c r="B17" s="575">
        <f>[3]國內、外108.12!D23</f>
        <v>94002707</v>
      </c>
      <c r="C17" s="564"/>
      <c r="D17" s="564"/>
      <c r="E17" s="565"/>
      <c r="F17" s="372"/>
      <c r="G17" s="371"/>
    </row>
    <row r="18" spans="1:7" s="85" customFormat="1" ht="34.799999999999997" customHeight="1">
      <c r="A18" s="341" t="s">
        <v>620</v>
      </c>
      <c r="B18" s="575">
        <f>[3]國內、外108.12!D25</f>
        <v>7541734048</v>
      </c>
      <c r="C18" s="564"/>
      <c r="D18" s="564"/>
      <c r="E18" s="565"/>
      <c r="F18" s="571"/>
      <c r="G18" s="567"/>
    </row>
    <row r="19" spans="1:7" s="85" customFormat="1" ht="34.799999999999997" hidden="1" customHeight="1">
      <c r="A19" s="341" t="s">
        <v>504</v>
      </c>
      <c r="B19" s="575">
        <f>[3]國內、外108.12!D27</f>
        <v>0</v>
      </c>
      <c r="C19" s="564"/>
      <c r="D19" s="564"/>
      <c r="E19" s="565"/>
      <c r="F19" s="372"/>
      <c r="G19" s="371"/>
    </row>
    <row r="20" spans="1:7" s="85" customFormat="1" ht="34.799999999999997" customHeight="1">
      <c r="A20" s="342" t="s">
        <v>497</v>
      </c>
      <c r="B20" s="572">
        <f>SUM(B21:B28)</f>
        <v>316506505303</v>
      </c>
      <c r="C20" s="573"/>
      <c r="D20" s="573"/>
      <c r="E20" s="574"/>
      <c r="F20" s="566"/>
      <c r="G20" s="567"/>
    </row>
    <row r="21" spans="1:7" s="85" customFormat="1" ht="34.799999999999997" customHeight="1">
      <c r="A21" s="341" t="s">
        <v>621</v>
      </c>
      <c r="B21" s="568">
        <f>[3]國內、外108.12!D7</f>
        <v>143366729546</v>
      </c>
      <c r="C21" s="569"/>
      <c r="D21" s="569"/>
      <c r="E21" s="570"/>
      <c r="F21" s="571"/>
      <c r="G21" s="567"/>
    </row>
    <row r="22" spans="1:7" s="85" customFormat="1" ht="34.799999999999997" customHeight="1">
      <c r="A22" s="341" t="s">
        <v>622</v>
      </c>
      <c r="B22" s="568">
        <f>[3]國內、外108.12!D12+[3]國內、外108.12!D14+[3]國內、外108.12!D16</f>
        <v>5837830670</v>
      </c>
      <c r="C22" s="569"/>
      <c r="D22" s="569"/>
      <c r="E22" s="570"/>
      <c r="F22" s="571"/>
      <c r="G22" s="567"/>
    </row>
    <row r="23" spans="1:7" s="85" customFormat="1" ht="34.799999999999997" customHeight="1">
      <c r="A23" s="341" t="s">
        <v>623</v>
      </c>
      <c r="B23" s="568">
        <f>[3]國內、外108.12!D9</f>
        <v>6439945565</v>
      </c>
      <c r="C23" s="569"/>
      <c r="D23" s="569"/>
      <c r="E23" s="570"/>
      <c r="F23" s="571"/>
      <c r="G23" s="567"/>
    </row>
    <row r="24" spans="1:7" s="85" customFormat="1" ht="34.799999999999997" customHeight="1">
      <c r="A24" s="341" t="s">
        <v>624</v>
      </c>
      <c r="B24" s="568">
        <f>[3]國內、外108.12!D18+[3]國內、外108.12!D20</f>
        <v>5665710</v>
      </c>
      <c r="C24" s="569"/>
      <c r="D24" s="569"/>
      <c r="E24" s="570"/>
      <c r="F24" s="571"/>
      <c r="G24" s="567"/>
    </row>
    <row r="25" spans="1:7" s="85" customFormat="1" ht="34.799999999999997" customHeight="1">
      <c r="A25" s="341" t="s">
        <v>625</v>
      </c>
      <c r="B25" s="568">
        <f>[3]國內、外108.12!C24</f>
        <v>-8702406</v>
      </c>
      <c r="C25" s="569"/>
      <c r="D25" s="569"/>
      <c r="E25" s="570"/>
      <c r="F25" s="372"/>
      <c r="G25" s="371"/>
    </row>
    <row r="26" spans="1:7" s="85" customFormat="1" ht="34.799999999999997" customHeight="1">
      <c r="A26" s="341" t="s">
        <v>626</v>
      </c>
      <c r="B26" s="568">
        <f>[3]國內、外108.12!D26</f>
        <v>-81636299</v>
      </c>
      <c r="C26" s="569"/>
      <c r="D26" s="569"/>
      <c r="E26" s="570"/>
      <c r="F26" s="571"/>
      <c r="G26" s="567"/>
    </row>
    <row r="27" spans="1:7" s="85" customFormat="1" ht="34.799999999999997" customHeight="1">
      <c r="A27" s="341" t="s">
        <v>627</v>
      </c>
      <c r="B27" s="568">
        <f>[3]國內、外108.12!D22</f>
        <v>160776357563</v>
      </c>
      <c r="C27" s="569"/>
      <c r="D27" s="569"/>
      <c r="E27" s="570"/>
      <c r="F27" s="372"/>
      <c r="G27" s="371"/>
    </row>
    <row r="28" spans="1:7" s="85" customFormat="1" ht="34.799999999999997" customHeight="1">
      <c r="A28" s="341" t="s">
        <v>504</v>
      </c>
      <c r="B28" s="568">
        <f>[3]國內、外108.12!D28</f>
        <v>170314954</v>
      </c>
      <c r="C28" s="569"/>
      <c r="D28" s="569"/>
      <c r="E28" s="570"/>
      <c r="F28" s="372"/>
      <c r="G28" s="371"/>
    </row>
    <row r="29" spans="1:7" s="85" customFormat="1" ht="34.799999999999997" customHeight="1">
      <c r="A29" s="340" t="s">
        <v>498</v>
      </c>
      <c r="B29" s="563">
        <f>[3]國內、外108.12!D29+[3]國內、外108.12!D30</f>
        <v>12997042961</v>
      </c>
      <c r="C29" s="564"/>
      <c r="D29" s="564"/>
      <c r="E29" s="565"/>
      <c r="F29" s="566"/>
      <c r="G29" s="567"/>
    </row>
    <row r="30" spans="1:7" s="85" customFormat="1" ht="34.799999999999997" customHeight="1">
      <c r="A30" s="340" t="s">
        <v>499</v>
      </c>
      <c r="B30" s="563">
        <f>[3]國內、外108.12!D39</f>
        <v>690920476</v>
      </c>
      <c r="C30" s="564"/>
      <c r="D30" s="564"/>
      <c r="E30" s="565"/>
      <c r="F30" s="566"/>
      <c r="G30" s="567"/>
    </row>
    <row r="31" spans="1:7" s="85" customFormat="1" ht="34.799999999999997" customHeight="1">
      <c r="A31" s="340" t="s">
        <v>500</v>
      </c>
      <c r="B31" s="563">
        <f>[3]國內、外108.12!D40+[3]國內、外108.12!D44</f>
        <v>1904438952</v>
      </c>
      <c r="C31" s="564"/>
      <c r="D31" s="564"/>
      <c r="E31" s="565"/>
      <c r="F31" s="566"/>
      <c r="G31" s="567"/>
    </row>
    <row r="32" spans="1:7" s="85" customFormat="1" ht="34.799999999999997" customHeight="1">
      <c r="A32" s="340" t="s">
        <v>501</v>
      </c>
      <c r="B32" s="563">
        <f>[3]國內、外108.12!D42+[3]國內、外108.12!D43+[3]國內、外108.12!D45+[3]國內、外108.12!D46</f>
        <v>2134227570</v>
      </c>
      <c r="C32" s="564"/>
      <c r="D32" s="564"/>
      <c r="E32" s="565"/>
      <c r="F32" s="566"/>
      <c r="G32" s="567"/>
    </row>
    <row r="33" spans="1:7" s="85" customFormat="1" ht="34.799999999999997" customHeight="1">
      <c r="A33" s="340" t="s">
        <v>628</v>
      </c>
      <c r="B33" s="563">
        <f>[3]國內、外108.12!D47</f>
        <v>7842986</v>
      </c>
      <c r="C33" s="564"/>
      <c r="D33" s="564"/>
      <c r="E33" s="565"/>
      <c r="F33" s="566"/>
      <c r="G33" s="567"/>
    </row>
    <row r="34" spans="1:7" s="85" customFormat="1" ht="38.1" customHeight="1" thickBot="1">
      <c r="A34" s="343" t="s">
        <v>629</v>
      </c>
      <c r="B34" s="558">
        <f>B7</f>
        <v>1746005748601</v>
      </c>
      <c r="C34" s="559"/>
      <c r="D34" s="559"/>
      <c r="E34" s="560"/>
      <c r="F34" s="561"/>
      <c r="G34" s="562"/>
    </row>
    <row r="35" spans="1:7" s="85" customFormat="1" ht="30" customHeight="1">
      <c r="A35" s="86"/>
      <c r="B35" s="87"/>
      <c r="C35" s="88"/>
      <c r="D35" s="87"/>
      <c r="E35" s="88"/>
      <c r="F35" s="87"/>
      <c r="G35" s="88"/>
    </row>
    <row r="36" spans="1:7" s="85" customFormat="1" ht="21.9" customHeight="1">
      <c r="A36" s="86"/>
      <c r="B36" s="87"/>
      <c r="C36" s="88"/>
      <c r="D36" s="87"/>
      <c r="E36" s="88"/>
      <c r="F36" s="87"/>
      <c r="G36" s="88"/>
    </row>
    <row r="37" spans="1:7" ht="21.9" customHeight="1">
      <c r="A37" s="86"/>
    </row>
    <row r="38" spans="1:7" ht="21.9" customHeight="1">
      <c r="A38" s="86"/>
    </row>
    <row r="39" spans="1:7" ht="21.9" customHeight="1">
      <c r="A39" s="86"/>
    </row>
    <row r="40" spans="1:7" ht="19.5" customHeight="1"/>
  </sheetData>
  <mergeCells count="57">
    <mergeCell ref="A1:G1"/>
    <mergeCell ref="A2:G2"/>
    <mergeCell ref="A3:G3"/>
    <mergeCell ref="A5:A6"/>
    <mergeCell ref="B5:E6"/>
    <mergeCell ref="F5:G6"/>
    <mergeCell ref="B7:E7"/>
    <mergeCell ref="F7:G7"/>
    <mergeCell ref="B8:E8"/>
    <mergeCell ref="F8:G8"/>
    <mergeCell ref="B9:E9"/>
    <mergeCell ref="F9:G9"/>
    <mergeCell ref="B10:E10"/>
    <mergeCell ref="F10:G10"/>
    <mergeCell ref="B11:E11"/>
    <mergeCell ref="F11:G11"/>
    <mergeCell ref="B12:E12"/>
    <mergeCell ref="F12:G12"/>
    <mergeCell ref="B19:E19"/>
    <mergeCell ref="B13:E13"/>
    <mergeCell ref="F13:G13"/>
    <mergeCell ref="B14:E14"/>
    <mergeCell ref="F14:G14"/>
    <mergeCell ref="B15:E15"/>
    <mergeCell ref="F15:G15"/>
    <mergeCell ref="B16:E16"/>
    <mergeCell ref="F16:G16"/>
    <mergeCell ref="B17:E17"/>
    <mergeCell ref="B18:E18"/>
    <mergeCell ref="F18:G18"/>
    <mergeCell ref="B26:E26"/>
    <mergeCell ref="F26:G26"/>
    <mergeCell ref="B20:E20"/>
    <mergeCell ref="F20:G20"/>
    <mergeCell ref="B21:E21"/>
    <mergeCell ref="F21:G21"/>
    <mergeCell ref="B22:E22"/>
    <mergeCell ref="F22:G22"/>
    <mergeCell ref="B23:E23"/>
    <mergeCell ref="F23:G23"/>
    <mergeCell ref="B24:E24"/>
    <mergeCell ref="F24:G24"/>
    <mergeCell ref="B25:E25"/>
    <mergeCell ref="B27:E27"/>
    <mergeCell ref="B28:E28"/>
    <mergeCell ref="B29:E29"/>
    <mergeCell ref="F29:G29"/>
    <mergeCell ref="B30:E30"/>
    <mergeCell ref="F30:G30"/>
    <mergeCell ref="B34:E34"/>
    <mergeCell ref="F34:G34"/>
    <mergeCell ref="B31:E31"/>
    <mergeCell ref="F31:G31"/>
    <mergeCell ref="B32:E32"/>
    <mergeCell ref="F32:G32"/>
    <mergeCell ref="B33:E33"/>
    <mergeCell ref="F33:G33"/>
  </mergeCells>
  <phoneticPr fontId="9" type="noConversion"/>
  <printOptions horizontalCentered="1"/>
  <pageMargins left="0.47244094488188981" right="0.47244094488188981" top="0.98425196850393704" bottom="0.78740157480314965" header="0.11811023622047245" footer="0.51181102362204722"/>
  <pageSetup paperSize="9" scale="61" orientation="portrait" r:id="rId1"/>
  <headerFooter alignWithMargins="0">
    <oddFooter>&amp;C&amp;"標楷體,標準"&amp;16 54</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H38"/>
  <sheetViews>
    <sheetView showZeros="0" zoomScale="75" zoomScaleNormal="100" zoomScaleSheetLayoutView="75" workbookViewId="0">
      <selection activeCell="K19" sqref="K19"/>
    </sheetView>
  </sheetViews>
  <sheetFormatPr defaultColWidth="8.25" defaultRowHeight="18" customHeight="1"/>
  <cols>
    <col min="1" max="1" width="45.5" style="344" customWidth="1"/>
    <col min="2" max="2" width="12" style="344" customWidth="1"/>
    <col min="3" max="3" width="6.75" style="344" customWidth="1"/>
    <col min="4" max="4" width="11.33203125" style="344" customWidth="1"/>
    <col min="5" max="5" width="2.58203125" style="344" customWidth="1"/>
    <col min="6" max="6" width="15.25" style="344" customWidth="1"/>
    <col min="7" max="7" width="8.1640625" style="344" customWidth="1"/>
    <col min="8" max="8" width="2" style="344" customWidth="1"/>
    <col min="9" max="256" width="8.25" style="344"/>
    <col min="257" max="257" width="45.5" style="344" customWidth="1"/>
    <col min="258" max="258" width="12" style="344" customWidth="1"/>
    <col min="259" max="259" width="6.75" style="344" customWidth="1"/>
    <col min="260" max="260" width="11.33203125" style="344" customWidth="1"/>
    <col min="261" max="261" width="2.58203125" style="344" customWidth="1"/>
    <col min="262" max="262" width="15.25" style="344" customWidth="1"/>
    <col min="263" max="263" width="8.1640625" style="344" customWidth="1"/>
    <col min="264" max="264" width="2" style="344" customWidth="1"/>
    <col min="265" max="512" width="8.25" style="344"/>
    <col min="513" max="513" width="45.5" style="344" customWidth="1"/>
    <col min="514" max="514" width="12" style="344" customWidth="1"/>
    <col min="515" max="515" width="6.75" style="344" customWidth="1"/>
    <col min="516" max="516" width="11.33203125" style="344" customWidth="1"/>
    <col min="517" max="517" width="2.58203125" style="344" customWidth="1"/>
    <col min="518" max="518" width="15.25" style="344" customWidth="1"/>
    <col min="519" max="519" width="8.1640625" style="344" customWidth="1"/>
    <col min="520" max="520" width="2" style="344" customWidth="1"/>
    <col min="521" max="768" width="8.25" style="344"/>
    <col min="769" max="769" width="45.5" style="344" customWidth="1"/>
    <col min="770" max="770" width="12" style="344" customWidth="1"/>
    <col min="771" max="771" width="6.75" style="344" customWidth="1"/>
    <col min="772" max="772" width="11.33203125" style="344" customWidth="1"/>
    <col min="773" max="773" width="2.58203125" style="344" customWidth="1"/>
    <col min="774" max="774" width="15.25" style="344" customWidth="1"/>
    <col min="775" max="775" width="8.1640625" style="344" customWidth="1"/>
    <col min="776" max="776" width="2" style="344" customWidth="1"/>
    <col min="777" max="1024" width="8.25" style="344"/>
    <col min="1025" max="1025" width="45.5" style="344" customWidth="1"/>
    <col min="1026" max="1026" width="12" style="344" customWidth="1"/>
    <col min="1027" max="1027" width="6.75" style="344" customWidth="1"/>
    <col min="1028" max="1028" width="11.33203125" style="344" customWidth="1"/>
    <col min="1029" max="1029" width="2.58203125" style="344" customWidth="1"/>
    <col min="1030" max="1030" width="15.25" style="344" customWidth="1"/>
    <col min="1031" max="1031" width="8.1640625" style="344" customWidth="1"/>
    <col min="1032" max="1032" width="2" style="344" customWidth="1"/>
    <col min="1033" max="1280" width="8.25" style="344"/>
    <col min="1281" max="1281" width="45.5" style="344" customWidth="1"/>
    <col min="1282" max="1282" width="12" style="344" customWidth="1"/>
    <col min="1283" max="1283" width="6.75" style="344" customWidth="1"/>
    <col min="1284" max="1284" width="11.33203125" style="344" customWidth="1"/>
    <col min="1285" max="1285" width="2.58203125" style="344" customWidth="1"/>
    <col min="1286" max="1286" width="15.25" style="344" customWidth="1"/>
    <col min="1287" max="1287" width="8.1640625" style="344" customWidth="1"/>
    <col min="1288" max="1288" width="2" style="344" customWidth="1"/>
    <col min="1289" max="1536" width="8.25" style="344"/>
    <col min="1537" max="1537" width="45.5" style="344" customWidth="1"/>
    <col min="1538" max="1538" width="12" style="344" customWidth="1"/>
    <col min="1539" max="1539" width="6.75" style="344" customWidth="1"/>
    <col min="1540" max="1540" width="11.33203125" style="344" customWidth="1"/>
    <col min="1541" max="1541" width="2.58203125" style="344" customWidth="1"/>
    <col min="1542" max="1542" width="15.25" style="344" customWidth="1"/>
    <col min="1543" max="1543" width="8.1640625" style="344" customWidth="1"/>
    <col min="1544" max="1544" width="2" style="344" customWidth="1"/>
    <col min="1545" max="1792" width="8.25" style="344"/>
    <col min="1793" max="1793" width="45.5" style="344" customWidth="1"/>
    <col min="1794" max="1794" width="12" style="344" customWidth="1"/>
    <col min="1795" max="1795" width="6.75" style="344" customWidth="1"/>
    <col min="1796" max="1796" width="11.33203125" style="344" customWidth="1"/>
    <col min="1797" max="1797" width="2.58203125" style="344" customWidth="1"/>
    <col min="1798" max="1798" width="15.25" style="344" customWidth="1"/>
    <col min="1799" max="1799" width="8.1640625" style="344" customWidth="1"/>
    <col min="1800" max="1800" width="2" style="344" customWidth="1"/>
    <col min="1801" max="2048" width="8.25" style="344"/>
    <col min="2049" max="2049" width="45.5" style="344" customWidth="1"/>
    <col min="2050" max="2050" width="12" style="344" customWidth="1"/>
    <col min="2051" max="2051" width="6.75" style="344" customWidth="1"/>
    <col min="2052" max="2052" width="11.33203125" style="344" customWidth="1"/>
    <col min="2053" max="2053" width="2.58203125" style="344" customWidth="1"/>
    <col min="2054" max="2054" width="15.25" style="344" customWidth="1"/>
    <col min="2055" max="2055" width="8.1640625" style="344" customWidth="1"/>
    <col min="2056" max="2056" width="2" style="344" customWidth="1"/>
    <col min="2057" max="2304" width="8.25" style="344"/>
    <col min="2305" max="2305" width="45.5" style="344" customWidth="1"/>
    <col min="2306" max="2306" width="12" style="344" customWidth="1"/>
    <col min="2307" max="2307" width="6.75" style="344" customWidth="1"/>
    <col min="2308" max="2308" width="11.33203125" style="344" customWidth="1"/>
    <col min="2309" max="2309" width="2.58203125" style="344" customWidth="1"/>
    <col min="2310" max="2310" width="15.25" style="344" customWidth="1"/>
    <col min="2311" max="2311" width="8.1640625" style="344" customWidth="1"/>
    <col min="2312" max="2312" width="2" style="344" customWidth="1"/>
    <col min="2313" max="2560" width="8.25" style="344"/>
    <col min="2561" max="2561" width="45.5" style="344" customWidth="1"/>
    <col min="2562" max="2562" width="12" style="344" customWidth="1"/>
    <col min="2563" max="2563" width="6.75" style="344" customWidth="1"/>
    <col min="2564" max="2564" width="11.33203125" style="344" customWidth="1"/>
    <col min="2565" max="2565" width="2.58203125" style="344" customWidth="1"/>
    <col min="2566" max="2566" width="15.25" style="344" customWidth="1"/>
    <col min="2567" max="2567" width="8.1640625" style="344" customWidth="1"/>
    <col min="2568" max="2568" width="2" style="344" customWidth="1"/>
    <col min="2569" max="2816" width="8.25" style="344"/>
    <col min="2817" max="2817" width="45.5" style="344" customWidth="1"/>
    <col min="2818" max="2818" width="12" style="344" customWidth="1"/>
    <col min="2819" max="2819" width="6.75" style="344" customWidth="1"/>
    <col min="2820" max="2820" width="11.33203125" style="344" customWidth="1"/>
    <col min="2821" max="2821" width="2.58203125" style="344" customWidth="1"/>
    <col min="2822" max="2822" width="15.25" style="344" customWidth="1"/>
    <col min="2823" max="2823" width="8.1640625" style="344" customWidth="1"/>
    <col min="2824" max="2824" width="2" style="344" customWidth="1"/>
    <col min="2825" max="3072" width="8.25" style="344"/>
    <col min="3073" max="3073" width="45.5" style="344" customWidth="1"/>
    <col min="3074" max="3074" width="12" style="344" customWidth="1"/>
    <col min="3075" max="3075" width="6.75" style="344" customWidth="1"/>
    <col min="3076" max="3076" width="11.33203125" style="344" customWidth="1"/>
    <col min="3077" max="3077" width="2.58203125" style="344" customWidth="1"/>
    <col min="3078" max="3078" width="15.25" style="344" customWidth="1"/>
    <col min="3079" max="3079" width="8.1640625" style="344" customWidth="1"/>
    <col min="3080" max="3080" width="2" style="344" customWidth="1"/>
    <col min="3081" max="3328" width="8.25" style="344"/>
    <col min="3329" max="3329" width="45.5" style="344" customWidth="1"/>
    <col min="3330" max="3330" width="12" style="344" customWidth="1"/>
    <col min="3331" max="3331" width="6.75" style="344" customWidth="1"/>
    <col min="3332" max="3332" width="11.33203125" style="344" customWidth="1"/>
    <col min="3333" max="3333" width="2.58203125" style="344" customWidth="1"/>
    <col min="3334" max="3334" width="15.25" style="344" customWidth="1"/>
    <col min="3335" max="3335" width="8.1640625" style="344" customWidth="1"/>
    <col min="3336" max="3336" width="2" style="344" customWidth="1"/>
    <col min="3337" max="3584" width="8.25" style="344"/>
    <col min="3585" max="3585" width="45.5" style="344" customWidth="1"/>
    <col min="3586" max="3586" width="12" style="344" customWidth="1"/>
    <col min="3587" max="3587" width="6.75" style="344" customWidth="1"/>
    <col min="3588" max="3588" width="11.33203125" style="344" customWidth="1"/>
    <col min="3589" max="3589" width="2.58203125" style="344" customWidth="1"/>
    <col min="3590" max="3590" width="15.25" style="344" customWidth="1"/>
    <col min="3591" max="3591" width="8.1640625" style="344" customWidth="1"/>
    <col min="3592" max="3592" width="2" style="344" customWidth="1"/>
    <col min="3593" max="3840" width="8.25" style="344"/>
    <col min="3841" max="3841" width="45.5" style="344" customWidth="1"/>
    <col min="3842" max="3842" width="12" style="344" customWidth="1"/>
    <col min="3843" max="3843" width="6.75" style="344" customWidth="1"/>
    <col min="3844" max="3844" width="11.33203125" style="344" customWidth="1"/>
    <col min="3845" max="3845" width="2.58203125" style="344" customWidth="1"/>
    <col min="3846" max="3846" width="15.25" style="344" customWidth="1"/>
    <col min="3847" max="3847" width="8.1640625" style="344" customWidth="1"/>
    <col min="3848" max="3848" width="2" style="344" customWidth="1"/>
    <col min="3849" max="4096" width="8.25" style="344"/>
    <col min="4097" max="4097" width="45.5" style="344" customWidth="1"/>
    <col min="4098" max="4098" width="12" style="344" customWidth="1"/>
    <col min="4099" max="4099" width="6.75" style="344" customWidth="1"/>
    <col min="4100" max="4100" width="11.33203125" style="344" customWidth="1"/>
    <col min="4101" max="4101" width="2.58203125" style="344" customWidth="1"/>
    <col min="4102" max="4102" width="15.25" style="344" customWidth="1"/>
    <col min="4103" max="4103" width="8.1640625" style="344" customWidth="1"/>
    <col min="4104" max="4104" width="2" style="344" customWidth="1"/>
    <col min="4105" max="4352" width="8.25" style="344"/>
    <col min="4353" max="4353" width="45.5" style="344" customWidth="1"/>
    <col min="4354" max="4354" width="12" style="344" customWidth="1"/>
    <col min="4355" max="4355" width="6.75" style="344" customWidth="1"/>
    <col min="4356" max="4356" width="11.33203125" style="344" customWidth="1"/>
    <col min="4357" max="4357" width="2.58203125" style="344" customWidth="1"/>
    <col min="4358" max="4358" width="15.25" style="344" customWidth="1"/>
    <col min="4359" max="4359" width="8.1640625" style="344" customWidth="1"/>
    <col min="4360" max="4360" width="2" style="344" customWidth="1"/>
    <col min="4361" max="4608" width="8.25" style="344"/>
    <col min="4609" max="4609" width="45.5" style="344" customWidth="1"/>
    <col min="4610" max="4610" width="12" style="344" customWidth="1"/>
    <col min="4611" max="4611" width="6.75" style="344" customWidth="1"/>
    <col min="4612" max="4612" width="11.33203125" style="344" customWidth="1"/>
    <col min="4613" max="4613" width="2.58203125" style="344" customWidth="1"/>
    <col min="4614" max="4614" width="15.25" style="344" customWidth="1"/>
    <col min="4615" max="4615" width="8.1640625" style="344" customWidth="1"/>
    <col min="4616" max="4616" width="2" style="344" customWidth="1"/>
    <col min="4617" max="4864" width="8.25" style="344"/>
    <col min="4865" max="4865" width="45.5" style="344" customWidth="1"/>
    <col min="4866" max="4866" width="12" style="344" customWidth="1"/>
    <col min="4867" max="4867" width="6.75" style="344" customWidth="1"/>
    <col min="4868" max="4868" width="11.33203125" style="344" customWidth="1"/>
    <col min="4869" max="4869" width="2.58203125" style="344" customWidth="1"/>
    <col min="4870" max="4870" width="15.25" style="344" customWidth="1"/>
    <col min="4871" max="4871" width="8.1640625" style="344" customWidth="1"/>
    <col min="4872" max="4872" width="2" style="344" customWidth="1"/>
    <col min="4873" max="5120" width="8.25" style="344"/>
    <col min="5121" max="5121" width="45.5" style="344" customWidth="1"/>
    <col min="5122" max="5122" width="12" style="344" customWidth="1"/>
    <col min="5123" max="5123" width="6.75" style="344" customWidth="1"/>
    <col min="5124" max="5124" width="11.33203125" style="344" customWidth="1"/>
    <col min="5125" max="5125" width="2.58203125" style="344" customWidth="1"/>
    <col min="5126" max="5126" width="15.25" style="344" customWidth="1"/>
    <col min="5127" max="5127" width="8.1640625" style="344" customWidth="1"/>
    <col min="5128" max="5128" width="2" style="344" customWidth="1"/>
    <col min="5129" max="5376" width="8.25" style="344"/>
    <col min="5377" max="5377" width="45.5" style="344" customWidth="1"/>
    <col min="5378" max="5378" width="12" style="344" customWidth="1"/>
    <col min="5379" max="5379" width="6.75" style="344" customWidth="1"/>
    <col min="5380" max="5380" width="11.33203125" style="344" customWidth="1"/>
    <col min="5381" max="5381" width="2.58203125" style="344" customWidth="1"/>
    <col min="5382" max="5382" width="15.25" style="344" customWidth="1"/>
    <col min="5383" max="5383" width="8.1640625" style="344" customWidth="1"/>
    <col min="5384" max="5384" width="2" style="344" customWidth="1"/>
    <col min="5385" max="5632" width="8.25" style="344"/>
    <col min="5633" max="5633" width="45.5" style="344" customWidth="1"/>
    <col min="5634" max="5634" width="12" style="344" customWidth="1"/>
    <col min="5635" max="5635" width="6.75" style="344" customWidth="1"/>
    <col min="5636" max="5636" width="11.33203125" style="344" customWidth="1"/>
    <col min="5637" max="5637" width="2.58203125" style="344" customWidth="1"/>
    <col min="5638" max="5638" width="15.25" style="344" customWidth="1"/>
    <col min="5639" max="5639" width="8.1640625" style="344" customWidth="1"/>
    <col min="5640" max="5640" width="2" style="344" customWidth="1"/>
    <col min="5641" max="5888" width="8.25" style="344"/>
    <col min="5889" max="5889" width="45.5" style="344" customWidth="1"/>
    <col min="5890" max="5890" width="12" style="344" customWidth="1"/>
    <col min="5891" max="5891" width="6.75" style="344" customWidth="1"/>
    <col min="5892" max="5892" width="11.33203125" style="344" customWidth="1"/>
    <col min="5893" max="5893" width="2.58203125" style="344" customWidth="1"/>
    <col min="5894" max="5894" width="15.25" style="344" customWidth="1"/>
    <col min="5895" max="5895" width="8.1640625" style="344" customWidth="1"/>
    <col min="5896" max="5896" width="2" style="344" customWidth="1"/>
    <col min="5897" max="6144" width="8.25" style="344"/>
    <col min="6145" max="6145" width="45.5" style="344" customWidth="1"/>
    <col min="6146" max="6146" width="12" style="344" customWidth="1"/>
    <col min="6147" max="6147" width="6.75" style="344" customWidth="1"/>
    <col min="6148" max="6148" width="11.33203125" style="344" customWidth="1"/>
    <col min="6149" max="6149" width="2.58203125" style="344" customWidth="1"/>
    <col min="6150" max="6150" width="15.25" style="344" customWidth="1"/>
    <col min="6151" max="6151" width="8.1640625" style="344" customWidth="1"/>
    <col min="6152" max="6152" width="2" style="344" customWidth="1"/>
    <col min="6153" max="6400" width="8.25" style="344"/>
    <col min="6401" max="6401" width="45.5" style="344" customWidth="1"/>
    <col min="6402" max="6402" width="12" style="344" customWidth="1"/>
    <col min="6403" max="6403" width="6.75" style="344" customWidth="1"/>
    <col min="6404" max="6404" width="11.33203125" style="344" customWidth="1"/>
    <col min="6405" max="6405" width="2.58203125" style="344" customWidth="1"/>
    <col min="6406" max="6406" width="15.25" style="344" customWidth="1"/>
    <col min="6407" max="6407" width="8.1640625" style="344" customWidth="1"/>
    <col min="6408" max="6408" width="2" style="344" customWidth="1"/>
    <col min="6409" max="6656" width="8.25" style="344"/>
    <col min="6657" max="6657" width="45.5" style="344" customWidth="1"/>
    <col min="6658" max="6658" width="12" style="344" customWidth="1"/>
    <col min="6659" max="6659" width="6.75" style="344" customWidth="1"/>
    <col min="6660" max="6660" width="11.33203125" style="344" customWidth="1"/>
    <col min="6661" max="6661" width="2.58203125" style="344" customWidth="1"/>
    <col min="6662" max="6662" width="15.25" style="344" customWidth="1"/>
    <col min="6663" max="6663" width="8.1640625" style="344" customWidth="1"/>
    <col min="6664" max="6664" width="2" style="344" customWidth="1"/>
    <col min="6665" max="6912" width="8.25" style="344"/>
    <col min="6913" max="6913" width="45.5" style="344" customWidth="1"/>
    <col min="6914" max="6914" width="12" style="344" customWidth="1"/>
    <col min="6915" max="6915" width="6.75" style="344" customWidth="1"/>
    <col min="6916" max="6916" width="11.33203125" style="344" customWidth="1"/>
    <col min="6917" max="6917" width="2.58203125" style="344" customWidth="1"/>
    <col min="6918" max="6918" width="15.25" style="344" customWidth="1"/>
    <col min="6919" max="6919" width="8.1640625" style="344" customWidth="1"/>
    <col min="6920" max="6920" width="2" style="344" customWidth="1"/>
    <col min="6921" max="7168" width="8.25" style="344"/>
    <col min="7169" max="7169" width="45.5" style="344" customWidth="1"/>
    <col min="7170" max="7170" width="12" style="344" customWidth="1"/>
    <col min="7171" max="7171" width="6.75" style="344" customWidth="1"/>
    <col min="7172" max="7172" width="11.33203125" style="344" customWidth="1"/>
    <col min="7173" max="7173" width="2.58203125" style="344" customWidth="1"/>
    <col min="7174" max="7174" width="15.25" style="344" customWidth="1"/>
    <col min="7175" max="7175" width="8.1640625" style="344" customWidth="1"/>
    <col min="7176" max="7176" width="2" style="344" customWidth="1"/>
    <col min="7177" max="7424" width="8.25" style="344"/>
    <col min="7425" max="7425" width="45.5" style="344" customWidth="1"/>
    <col min="7426" max="7426" width="12" style="344" customWidth="1"/>
    <col min="7427" max="7427" width="6.75" style="344" customWidth="1"/>
    <col min="7428" max="7428" width="11.33203125" style="344" customWidth="1"/>
    <col min="7429" max="7429" width="2.58203125" style="344" customWidth="1"/>
    <col min="7430" max="7430" width="15.25" style="344" customWidth="1"/>
    <col min="7431" max="7431" width="8.1640625" style="344" customWidth="1"/>
    <col min="7432" max="7432" width="2" style="344" customWidth="1"/>
    <col min="7433" max="7680" width="8.25" style="344"/>
    <col min="7681" max="7681" width="45.5" style="344" customWidth="1"/>
    <col min="7682" max="7682" width="12" style="344" customWidth="1"/>
    <col min="7683" max="7683" width="6.75" style="344" customWidth="1"/>
    <col min="7684" max="7684" width="11.33203125" style="344" customWidth="1"/>
    <col min="7685" max="7685" width="2.58203125" style="344" customWidth="1"/>
    <col min="7686" max="7686" width="15.25" style="344" customWidth="1"/>
    <col min="7687" max="7687" width="8.1640625" style="344" customWidth="1"/>
    <col min="7688" max="7688" width="2" style="344" customWidth="1"/>
    <col min="7689" max="7936" width="8.25" style="344"/>
    <col min="7937" max="7937" width="45.5" style="344" customWidth="1"/>
    <col min="7938" max="7938" width="12" style="344" customWidth="1"/>
    <col min="7939" max="7939" width="6.75" style="344" customWidth="1"/>
    <col min="7940" max="7940" width="11.33203125" style="344" customWidth="1"/>
    <col min="7941" max="7941" width="2.58203125" style="344" customWidth="1"/>
    <col min="7942" max="7942" width="15.25" style="344" customWidth="1"/>
    <col min="7943" max="7943" width="8.1640625" style="344" customWidth="1"/>
    <col min="7944" max="7944" width="2" style="344" customWidth="1"/>
    <col min="7945" max="8192" width="8.25" style="344"/>
    <col min="8193" max="8193" width="45.5" style="344" customWidth="1"/>
    <col min="8194" max="8194" width="12" style="344" customWidth="1"/>
    <col min="8195" max="8195" width="6.75" style="344" customWidth="1"/>
    <col min="8196" max="8196" width="11.33203125" style="344" customWidth="1"/>
    <col min="8197" max="8197" width="2.58203125" style="344" customWidth="1"/>
    <col min="8198" max="8198" width="15.25" style="344" customWidth="1"/>
    <col min="8199" max="8199" width="8.1640625" style="344" customWidth="1"/>
    <col min="8200" max="8200" width="2" style="344" customWidth="1"/>
    <col min="8201" max="8448" width="8.25" style="344"/>
    <col min="8449" max="8449" width="45.5" style="344" customWidth="1"/>
    <col min="8450" max="8450" width="12" style="344" customWidth="1"/>
    <col min="8451" max="8451" width="6.75" style="344" customWidth="1"/>
    <col min="8452" max="8452" width="11.33203125" style="344" customWidth="1"/>
    <col min="8453" max="8453" width="2.58203125" style="344" customWidth="1"/>
    <col min="8454" max="8454" width="15.25" style="344" customWidth="1"/>
    <col min="8455" max="8455" width="8.1640625" style="344" customWidth="1"/>
    <col min="8456" max="8456" width="2" style="344" customWidth="1"/>
    <col min="8457" max="8704" width="8.25" style="344"/>
    <col min="8705" max="8705" width="45.5" style="344" customWidth="1"/>
    <col min="8706" max="8706" width="12" style="344" customWidth="1"/>
    <col min="8707" max="8707" width="6.75" style="344" customWidth="1"/>
    <col min="8708" max="8708" width="11.33203125" style="344" customWidth="1"/>
    <col min="8709" max="8709" width="2.58203125" style="344" customWidth="1"/>
    <col min="8710" max="8710" width="15.25" style="344" customWidth="1"/>
    <col min="8711" max="8711" width="8.1640625" style="344" customWidth="1"/>
    <col min="8712" max="8712" width="2" style="344" customWidth="1"/>
    <col min="8713" max="8960" width="8.25" style="344"/>
    <col min="8961" max="8961" width="45.5" style="344" customWidth="1"/>
    <col min="8962" max="8962" width="12" style="344" customWidth="1"/>
    <col min="8963" max="8963" width="6.75" style="344" customWidth="1"/>
    <col min="8964" max="8964" width="11.33203125" style="344" customWidth="1"/>
    <col min="8965" max="8965" width="2.58203125" style="344" customWidth="1"/>
    <col min="8966" max="8966" width="15.25" style="344" customWidth="1"/>
    <col min="8967" max="8967" width="8.1640625" style="344" customWidth="1"/>
    <col min="8968" max="8968" width="2" style="344" customWidth="1"/>
    <col min="8969" max="9216" width="8.25" style="344"/>
    <col min="9217" max="9217" width="45.5" style="344" customWidth="1"/>
    <col min="9218" max="9218" width="12" style="344" customWidth="1"/>
    <col min="9219" max="9219" width="6.75" style="344" customWidth="1"/>
    <col min="9220" max="9220" width="11.33203125" style="344" customWidth="1"/>
    <col min="9221" max="9221" width="2.58203125" style="344" customWidth="1"/>
    <col min="9222" max="9222" width="15.25" style="344" customWidth="1"/>
    <col min="9223" max="9223" width="8.1640625" style="344" customWidth="1"/>
    <col min="9224" max="9224" width="2" style="344" customWidth="1"/>
    <col min="9225" max="9472" width="8.25" style="344"/>
    <col min="9473" max="9473" width="45.5" style="344" customWidth="1"/>
    <col min="9474" max="9474" width="12" style="344" customWidth="1"/>
    <col min="9475" max="9475" width="6.75" style="344" customWidth="1"/>
    <col min="9476" max="9476" width="11.33203125" style="344" customWidth="1"/>
    <col min="9477" max="9477" width="2.58203125" style="344" customWidth="1"/>
    <col min="9478" max="9478" width="15.25" style="344" customWidth="1"/>
    <col min="9479" max="9479" width="8.1640625" style="344" customWidth="1"/>
    <col min="9480" max="9480" width="2" style="344" customWidth="1"/>
    <col min="9481" max="9728" width="8.25" style="344"/>
    <col min="9729" max="9729" width="45.5" style="344" customWidth="1"/>
    <col min="9730" max="9730" width="12" style="344" customWidth="1"/>
    <col min="9731" max="9731" width="6.75" style="344" customWidth="1"/>
    <col min="9732" max="9732" width="11.33203125" style="344" customWidth="1"/>
    <col min="9733" max="9733" width="2.58203125" style="344" customWidth="1"/>
    <col min="9734" max="9734" width="15.25" style="344" customWidth="1"/>
    <col min="9735" max="9735" width="8.1640625" style="344" customWidth="1"/>
    <col min="9736" max="9736" width="2" style="344" customWidth="1"/>
    <col min="9737" max="9984" width="8.25" style="344"/>
    <col min="9985" max="9985" width="45.5" style="344" customWidth="1"/>
    <col min="9986" max="9986" width="12" style="344" customWidth="1"/>
    <col min="9987" max="9987" width="6.75" style="344" customWidth="1"/>
    <col min="9988" max="9988" width="11.33203125" style="344" customWidth="1"/>
    <col min="9989" max="9989" width="2.58203125" style="344" customWidth="1"/>
    <col min="9990" max="9990" width="15.25" style="344" customWidth="1"/>
    <col min="9991" max="9991" width="8.1640625" style="344" customWidth="1"/>
    <col min="9992" max="9992" width="2" style="344" customWidth="1"/>
    <col min="9993" max="10240" width="8.25" style="344"/>
    <col min="10241" max="10241" width="45.5" style="344" customWidth="1"/>
    <col min="10242" max="10242" width="12" style="344" customWidth="1"/>
    <col min="10243" max="10243" width="6.75" style="344" customWidth="1"/>
    <col min="10244" max="10244" width="11.33203125" style="344" customWidth="1"/>
    <col min="10245" max="10245" width="2.58203125" style="344" customWidth="1"/>
    <col min="10246" max="10246" width="15.25" style="344" customWidth="1"/>
    <col min="10247" max="10247" width="8.1640625" style="344" customWidth="1"/>
    <col min="10248" max="10248" width="2" style="344" customWidth="1"/>
    <col min="10249" max="10496" width="8.25" style="344"/>
    <col min="10497" max="10497" width="45.5" style="344" customWidth="1"/>
    <col min="10498" max="10498" width="12" style="344" customWidth="1"/>
    <col min="10499" max="10499" width="6.75" style="344" customWidth="1"/>
    <col min="10500" max="10500" width="11.33203125" style="344" customWidth="1"/>
    <col min="10501" max="10501" width="2.58203125" style="344" customWidth="1"/>
    <col min="10502" max="10502" width="15.25" style="344" customWidth="1"/>
    <col min="10503" max="10503" width="8.1640625" style="344" customWidth="1"/>
    <col min="10504" max="10504" width="2" style="344" customWidth="1"/>
    <col min="10505" max="10752" width="8.25" style="344"/>
    <col min="10753" max="10753" width="45.5" style="344" customWidth="1"/>
    <col min="10754" max="10754" width="12" style="344" customWidth="1"/>
    <col min="10755" max="10755" width="6.75" style="344" customWidth="1"/>
    <col min="10756" max="10756" width="11.33203125" style="344" customWidth="1"/>
    <col min="10757" max="10757" width="2.58203125" style="344" customWidth="1"/>
    <col min="10758" max="10758" width="15.25" style="344" customWidth="1"/>
    <col min="10759" max="10759" width="8.1640625" style="344" customWidth="1"/>
    <col min="10760" max="10760" width="2" style="344" customWidth="1"/>
    <col min="10761" max="11008" width="8.25" style="344"/>
    <col min="11009" max="11009" width="45.5" style="344" customWidth="1"/>
    <col min="11010" max="11010" width="12" style="344" customWidth="1"/>
    <col min="11011" max="11011" width="6.75" style="344" customWidth="1"/>
    <col min="11012" max="11012" width="11.33203125" style="344" customWidth="1"/>
    <col min="11013" max="11013" width="2.58203125" style="344" customWidth="1"/>
    <col min="11014" max="11014" width="15.25" style="344" customWidth="1"/>
    <col min="11015" max="11015" width="8.1640625" style="344" customWidth="1"/>
    <col min="11016" max="11016" width="2" style="344" customWidth="1"/>
    <col min="11017" max="11264" width="8.25" style="344"/>
    <col min="11265" max="11265" width="45.5" style="344" customWidth="1"/>
    <col min="11266" max="11266" width="12" style="344" customWidth="1"/>
    <col min="11267" max="11267" width="6.75" style="344" customWidth="1"/>
    <col min="11268" max="11268" width="11.33203125" style="344" customWidth="1"/>
    <col min="11269" max="11269" width="2.58203125" style="344" customWidth="1"/>
    <col min="11270" max="11270" width="15.25" style="344" customWidth="1"/>
    <col min="11271" max="11271" width="8.1640625" style="344" customWidth="1"/>
    <col min="11272" max="11272" width="2" style="344" customWidth="1"/>
    <col min="11273" max="11520" width="8.25" style="344"/>
    <col min="11521" max="11521" width="45.5" style="344" customWidth="1"/>
    <col min="11522" max="11522" width="12" style="344" customWidth="1"/>
    <col min="11523" max="11523" width="6.75" style="344" customWidth="1"/>
    <col min="11524" max="11524" width="11.33203125" style="344" customWidth="1"/>
    <col min="11525" max="11525" width="2.58203125" style="344" customWidth="1"/>
    <col min="11526" max="11526" width="15.25" style="344" customWidth="1"/>
    <col min="11527" max="11527" width="8.1640625" style="344" customWidth="1"/>
    <col min="11528" max="11528" width="2" style="344" customWidth="1"/>
    <col min="11529" max="11776" width="8.25" style="344"/>
    <col min="11777" max="11777" width="45.5" style="344" customWidth="1"/>
    <col min="11778" max="11778" width="12" style="344" customWidth="1"/>
    <col min="11779" max="11779" width="6.75" style="344" customWidth="1"/>
    <col min="11780" max="11780" width="11.33203125" style="344" customWidth="1"/>
    <col min="11781" max="11781" width="2.58203125" style="344" customWidth="1"/>
    <col min="11782" max="11782" width="15.25" style="344" customWidth="1"/>
    <col min="11783" max="11783" width="8.1640625" style="344" customWidth="1"/>
    <col min="11784" max="11784" width="2" style="344" customWidth="1"/>
    <col min="11785" max="12032" width="8.25" style="344"/>
    <col min="12033" max="12033" width="45.5" style="344" customWidth="1"/>
    <col min="12034" max="12034" width="12" style="344" customWidth="1"/>
    <col min="12035" max="12035" width="6.75" style="344" customWidth="1"/>
    <col min="12036" max="12036" width="11.33203125" style="344" customWidth="1"/>
    <col min="12037" max="12037" width="2.58203125" style="344" customWidth="1"/>
    <col min="12038" max="12038" width="15.25" style="344" customWidth="1"/>
    <col min="12039" max="12039" width="8.1640625" style="344" customWidth="1"/>
    <col min="12040" max="12040" width="2" style="344" customWidth="1"/>
    <col min="12041" max="12288" width="8.25" style="344"/>
    <col min="12289" max="12289" width="45.5" style="344" customWidth="1"/>
    <col min="12290" max="12290" width="12" style="344" customWidth="1"/>
    <col min="12291" max="12291" width="6.75" style="344" customWidth="1"/>
    <col min="12292" max="12292" width="11.33203125" style="344" customWidth="1"/>
    <col min="12293" max="12293" width="2.58203125" style="344" customWidth="1"/>
    <col min="12294" max="12294" width="15.25" style="344" customWidth="1"/>
    <col min="12295" max="12295" width="8.1640625" style="344" customWidth="1"/>
    <col min="12296" max="12296" width="2" style="344" customWidth="1"/>
    <col min="12297" max="12544" width="8.25" style="344"/>
    <col min="12545" max="12545" width="45.5" style="344" customWidth="1"/>
    <col min="12546" max="12546" width="12" style="344" customWidth="1"/>
    <col min="12547" max="12547" width="6.75" style="344" customWidth="1"/>
    <col min="12548" max="12548" width="11.33203125" style="344" customWidth="1"/>
    <col min="12549" max="12549" width="2.58203125" style="344" customWidth="1"/>
    <col min="12550" max="12550" width="15.25" style="344" customWidth="1"/>
    <col min="12551" max="12551" width="8.1640625" style="344" customWidth="1"/>
    <col min="12552" max="12552" width="2" style="344" customWidth="1"/>
    <col min="12553" max="12800" width="8.25" style="344"/>
    <col min="12801" max="12801" width="45.5" style="344" customWidth="1"/>
    <col min="12802" max="12802" width="12" style="344" customWidth="1"/>
    <col min="12803" max="12803" width="6.75" style="344" customWidth="1"/>
    <col min="12804" max="12804" width="11.33203125" style="344" customWidth="1"/>
    <col min="12805" max="12805" width="2.58203125" style="344" customWidth="1"/>
    <col min="12806" max="12806" width="15.25" style="344" customWidth="1"/>
    <col min="12807" max="12807" width="8.1640625" style="344" customWidth="1"/>
    <col min="12808" max="12808" width="2" style="344" customWidth="1"/>
    <col min="12809" max="13056" width="8.25" style="344"/>
    <col min="13057" max="13057" width="45.5" style="344" customWidth="1"/>
    <col min="13058" max="13058" width="12" style="344" customWidth="1"/>
    <col min="13059" max="13059" width="6.75" style="344" customWidth="1"/>
    <col min="13060" max="13060" width="11.33203125" style="344" customWidth="1"/>
    <col min="13061" max="13061" width="2.58203125" style="344" customWidth="1"/>
    <col min="13062" max="13062" width="15.25" style="344" customWidth="1"/>
    <col min="13063" max="13063" width="8.1640625" style="344" customWidth="1"/>
    <col min="13064" max="13064" width="2" style="344" customWidth="1"/>
    <col min="13065" max="13312" width="8.25" style="344"/>
    <col min="13313" max="13313" width="45.5" style="344" customWidth="1"/>
    <col min="13314" max="13314" width="12" style="344" customWidth="1"/>
    <col min="13315" max="13315" width="6.75" style="344" customWidth="1"/>
    <col min="13316" max="13316" width="11.33203125" style="344" customWidth="1"/>
    <col min="13317" max="13317" width="2.58203125" style="344" customWidth="1"/>
    <col min="13318" max="13318" width="15.25" style="344" customWidth="1"/>
    <col min="13319" max="13319" width="8.1640625" style="344" customWidth="1"/>
    <col min="13320" max="13320" width="2" style="344" customWidth="1"/>
    <col min="13321" max="13568" width="8.25" style="344"/>
    <col min="13569" max="13569" width="45.5" style="344" customWidth="1"/>
    <col min="13570" max="13570" width="12" style="344" customWidth="1"/>
    <col min="13571" max="13571" width="6.75" style="344" customWidth="1"/>
    <col min="13572" max="13572" width="11.33203125" style="344" customWidth="1"/>
    <col min="13573" max="13573" width="2.58203125" style="344" customWidth="1"/>
    <col min="13574" max="13574" width="15.25" style="344" customWidth="1"/>
    <col min="13575" max="13575" width="8.1640625" style="344" customWidth="1"/>
    <col min="13576" max="13576" width="2" style="344" customWidth="1"/>
    <col min="13577" max="13824" width="8.25" style="344"/>
    <col min="13825" max="13825" width="45.5" style="344" customWidth="1"/>
    <col min="13826" max="13826" width="12" style="344" customWidth="1"/>
    <col min="13827" max="13827" width="6.75" style="344" customWidth="1"/>
    <col min="13828" max="13828" width="11.33203125" style="344" customWidth="1"/>
    <col min="13829" max="13829" width="2.58203125" style="344" customWidth="1"/>
    <col min="13830" max="13830" width="15.25" style="344" customWidth="1"/>
    <col min="13831" max="13831" width="8.1640625" style="344" customWidth="1"/>
    <col min="13832" max="13832" width="2" style="344" customWidth="1"/>
    <col min="13833" max="14080" width="8.25" style="344"/>
    <col min="14081" max="14081" width="45.5" style="344" customWidth="1"/>
    <col min="14082" max="14082" width="12" style="344" customWidth="1"/>
    <col min="14083" max="14083" width="6.75" style="344" customWidth="1"/>
    <col min="14084" max="14084" width="11.33203125" style="344" customWidth="1"/>
    <col min="14085" max="14085" width="2.58203125" style="344" customWidth="1"/>
    <col min="14086" max="14086" width="15.25" style="344" customWidth="1"/>
    <col min="14087" max="14087" width="8.1640625" style="344" customWidth="1"/>
    <col min="14088" max="14088" width="2" style="344" customWidth="1"/>
    <col min="14089" max="14336" width="8.25" style="344"/>
    <col min="14337" max="14337" width="45.5" style="344" customWidth="1"/>
    <col min="14338" max="14338" width="12" style="344" customWidth="1"/>
    <col min="14339" max="14339" width="6.75" style="344" customWidth="1"/>
    <col min="14340" max="14340" width="11.33203125" style="344" customWidth="1"/>
    <col min="14341" max="14341" width="2.58203125" style="344" customWidth="1"/>
    <col min="14342" max="14342" width="15.25" style="344" customWidth="1"/>
    <col min="14343" max="14343" width="8.1640625" style="344" customWidth="1"/>
    <col min="14344" max="14344" width="2" style="344" customWidth="1"/>
    <col min="14345" max="14592" width="8.25" style="344"/>
    <col min="14593" max="14593" width="45.5" style="344" customWidth="1"/>
    <col min="14594" max="14594" width="12" style="344" customWidth="1"/>
    <col min="14595" max="14595" width="6.75" style="344" customWidth="1"/>
    <col min="14596" max="14596" width="11.33203125" style="344" customWidth="1"/>
    <col min="14597" max="14597" width="2.58203125" style="344" customWidth="1"/>
    <col min="14598" max="14598" width="15.25" style="344" customWidth="1"/>
    <col min="14599" max="14599" width="8.1640625" style="344" customWidth="1"/>
    <col min="14600" max="14600" width="2" style="344" customWidth="1"/>
    <col min="14601" max="14848" width="8.25" style="344"/>
    <col min="14849" max="14849" width="45.5" style="344" customWidth="1"/>
    <col min="14850" max="14850" width="12" style="344" customWidth="1"/>
    <col min="14851" max="14851" width="6.75" style="344" customWidth="1"/>
    <col min="14852" max="14852" width="11.33203125" style="344" customWidth="1"/>
    <col min="14853" max="14853" width="2.58203125" style="344" customWidth="1"/>
    <col min="14854" max="14854" width="15.25" style="344" customWidth="1"/>
    <col min="14855" max="14855" width="8.1640625" style="344" customWidth="1"/>
    <col min="14856" max="14856" width="2" style="344" customWidth="1"/>
    <col min="14857" max="15104" width="8.25" style="344"/>
    <col min="15105" max="15105" width="45.5" style="344" customWidth="1"/>
    <col min="15106" max="15106" width="12" style="344" customWidth="1"/>
    <col min="15107" max="15107" width="6.75" style="344" customWidth="1"/>
    <col min="15108" max="15108" width="11.33203125" style="344" customWidth="1"/>
    <col min="15109" max="15109" width="2.58203125" style="344" customWidth="1"/>
    <col min="15110" max="15110" width="15.25" style="344" customWidth="1"/>
    <col min="15111" max="15111" width="8.1640625" style="344" customWidth="1"/>
    <col min="15112" max="15112" width="2" style="344" customWidth="1"/>
    <col min="15113" max="15360" width="8.25" style="344"/>
    <col min="15361" max="15361" width="45.5" style="344" customWidth="1"/>
    <col min="15362" max="15362" width="12" style="344" customWidth="1"/>
    <col min="15363" max="15363" width="6.75" style="344" customWidth="1"/>
    <col min="15364" max="15364" width="11.33203125" style="344" customWidth="1"/>
    <col min="15365" max="15365" width="2.58203125" style="344" customWidth="1"/>
    <col min="15366" max="15366" width="15.25" style="344" customWidth="1"/>
    <col min="15367" max="15367" width="8.1640625" style="344" customWidth="1"/>
    <col min="15368" max="15368" width="2" style="344" customWidth="1"/>
    <col min="15369" max="15616" width="8.25" style="344"/>
    <col min="15617" max="15617" width="45.5" style="344" customWidth="1"/>
    <col min="15618" max="15618" width="12" style="344" customWidth="1"/>
    <col min="15619" max="15619" width="6.75" style="344" customWidth="1"/>
    <col min="15620" max="15620" width="11.33203125" style="344" customWidth="1"/>
    <col min="15621" max="15621" width="2.58203125" style="344" customWidth="1"/>
    <col min="15622" max="15622" width="15.25" style="344" customWidth="1"/>
    <col min="15623" max="15623" width="8.1640625" style="344" customWidth="1"/>
    <col min="15624" max="15624" width="2" style="344" customWidth="1"/>
    <col min="15625" max="15872" width="8.25" style="344"/>
    <col min="15873" max="15873" width="45.5" style="344" customWidth="1"/>
    <col min="15874" max="15874" width="12" style="344" customWidth="1"/>
    <col min="15875" max="15875" width="6.75" style="344" customWidth="1"/>
    <col min="15876" max="15876" width="11.33203125" style="344" customWidth="1"/>
    <col min="15877" max="15877" width="2.58203125" style="344" customWidth="1"/>
    <col min="15878" max="15878" width="15.25" style="344" customWidth="1"/>
    <col min="15879" max="15879" width="8.1640625" style="344" customWidth="1"/>
    <col min="15880" max="15880" width="2" style="344" customWidth="1"/>
    <col min="15881" max="16128" width="8.25" style="344"/>
    <col min="16129" max="16129" width="45.5" style="344" customWidth="1"/>
    <col min="16130" max="16130" width="12" style="344" customWidth="1"/>
    <col min="16131" max="16131" width="6.75" style="344" customWidth="1"/>
    <col min="16132" max="16132" width="11.33203125" style="344" customWidth="1"/>
    <col min="16133" max="16133" width="2.58203125" style="344" customWidth="1"/>
    <col min="16134" max="16134" width="15.25" style="344" customWidth="1"/>
    <col min="16135" max="16135" width="8.1640625" style="344" customWidth="1"/>
    <col min="16136" max="16136" width="2" style="344" customWidth="1"/>
    <col min="16137" max="16384" width="8.25" style="344"/>
  </cols>
  <sheetData>
    <row r="1" spans="1:8" s="194" customFormat="1" ht="35.25" customHeight="1">
      <c r="A1" s="583" t="s">
        <v>21</v>
      </c>
      <c r="B1" s="583"/>
      <c r="C1" s="583"/>
      <c r="D1" s="583"/>
      <c r="E1" s="583"/>
      <c r="F1" s="583"/>
      <c r="G1" s="583"/>
      <c r="H1" s="294"/>
    </row>
    <row r="2" spans="1:8" s="194" customFormat="1" ht="31.5" customHeight="1">
      <c r="A2" s="584" t="s">
        <v>48</v>
      </c>
      <c r="B2" s="584"/>
      <c r="C2" s="584"/>
      <c r="D2" s="584"/>
      <c r="E2" s="584"/>
      <c r="F2" s="584"/>
      <c r="G2" s="584"/>
      <c r="H2" s="294"/>
    </row>
    <row r="3" spans="1:8" s="194" customFormat="1" ht="31.5" customHeight="1">
      <c r="A3" s="464" t="s">
        <v>561</v>
      </c>
      <c r="B3" s="464"/>
      <c r="C3" s="464"/>
      <c r="D3" s="464"/>
      <c r="E3" s="464"/>
      <c r="F3" s="464"/>
      <c r="G3" s="464"/>
      <c r="H3" s="295"/>
    </row>
    <row r="4" spans="1:8" ht="30.75" customHeight="1" thickBot="1">
      <c r="B4" s="344" t="s">
        <v>11</v>
      </c>
      <c r="F4" s="629" t="s">
        <v>630</v>
      </c>
      <c r="G4" s="630"/>
    </row>
    <row r="5" spans="1:8" s="345" customFormat="1" ht="20.100000000000001" customHeight="1">
      <c r="A5" s="618" t="s">
        <v>631</v>
      </c>
      <c r="B5" s="620" t="s">
        <v>632</v>
      </c>
      <c r="C5" s="621"/>
      <c r="D5" s="622"/>
      <c r="E5" s="623"/>
      <c r="F5" s="620" t="s">
        <v>633</v>
      </c>
      <c r="G5" s="627"/>
    </row>
    <row r="6" spans="1:8" s="345" customFormat="1" ht="20.100000000000001" customHeight="1">
      <c r="A6" s="619"/>
      <c r="B6" s="624"/>
      <c r="C6" s="625"/>
      <c r="D6" s="625"/>
      <c r="E6" s="626"/>
      <c r="F6" s="624"/>
      <c r="G6" s="628"/>
    </row>
    <row r="7" spans="1:8" s="345" customFormat="1" ht="38.1" customHeight="1">
      <c r="A7" s="346" t="s">
        <v>2</v>
      </c>
      <c r="B7" s="613">
        <f>B8</f>
        <v>205875051269</v>
      </c>
      <c r="C7" s="614"/>
      <c r="D7" s="614"/>
      <c r="E7" s="615"/>
      <c r="F7" s="616"/>
      <c r="G7" s="617"/>
    </row>
    <row r="8" spans="1:8" s="345" customFormat="1" ht="38.1" customHeight="1">
      <c r="A8" s="347" t="s">
        <v>634</v>
      </c>
      <c r="B8" s="596">
        <f>B11+B9+B10+B14+B15+B17</f>
        <v>205875051269</v>
      </c>
      <c r="C8" s="601"/>
      <c r="D8" s="601"/>
      <c r="E8" s="602"/>
      <c r="F8" s="599"/>
      <c r="G8" s="600"/>
    </row>
    <row r="9" spans="1:8" s="345" customFormat="1" ht="38.1" customHeight="1">
      <c r="A9" s="347" t="s">
        <v>635</v>
      </c>
      <c r="B9" s="596">
        <f>[3]國內、外108.12!D49+[3]國內、外108.12!D50</f>
        <v>43455967013</v>
      </c>
      <c r="C9" s="611"/>
      <c r="D9" s="611"/>
      <c r="E9" s="612"/>
      <c r="F9" s="599"/>
      <c r="G9" s="600"/>
    </row>
    <row r="10" spans="1:8" s="345" customFormat="1" ht="38.1" customHeight="1">
      <c r="A10" s="347" t="s">
        <v>636</v>
      </c>
      <c r="B10" s="596">
        <f>[3]國內、外108.12!D59</f>
        <v>644507</v>
      </c>
      <c r="C10" s="601"/>
      <c r="D10" s="601"/>
      <c r="E10" s="602"/>
      <c r="F10" s="599"/>
      <c r="G10" s="600"/>
    </row>
    <row r="11" spans="1:8" s="345" customFormat="1" ht="38.1" customHeight="1">
      <c r="A11" s="347" t="s">
        <v>637</v>
      </c>
      <c r="B11" s="596">
        <f>B12+B13</f>
        <v>1617724917</v>
      </c>
      <c r="C11" s="601"/>
      <c r="D11" s="601"/>
      <c r="E11" s="602"/>
      <c r="F11" s="599"/>
      <c r="G11" s="600"/>
    </row>
    <row r="12" spans="1:8" s="345" customFormat="1" ht="38.1" customHeight="1">
      <c r="A12" s="347" t="s">
        <v>638</v>
      </c>
      <c r="B12" s="596">
        <f>[3]國內、外108.12!D60</f>
        <v>1482520821</v>
      </c>
      <c r="C12" s="611"/>
      <c r="D12" s="611"/>
      <c r="E12" s="612"/>
      <c r="F12" s="599"/>
      <c r="G12" s="600"/>
    </row>
    <row r="13" spans="1:8" s="345" customFormat="1" ht="38.1" customHeight="1">
      <c r="A13" s="347" t="s">
        <v>544</v>
      </c>
      <c r="B13" s="596">
        <f>[3]國內、外108.12!D61</f>
        <v>135204096</v>
      </c>
      <c r="C13" s="611"/>
      <c r="D13" s="611"/>
      <c r="E13" s="612"/>
      <c r="F13" s="599"/>
      <c r="G13" s="600"/>
    </row>
    <row r="14" spans="1:8" s="345" customFormat="1" ht="38.1" hidden="1" customHeight="1">
      <c r="A14" s="347" t="s">
        <v>502</v>
      </c>
      <c r="B14" s="596">
        <f>[3]國內、外108.12!D62</f>
        <v>0</v>
      </c>
      <c r="C14" s="601"/>
      <c r="D14" s="601"/>
      <c r="E14" s="602"/>
      <c r="F14" s="373"/>
      <c r="G14" s="348"/>
    </row>
    <row r="15" spans="1:8" s="345" customFormat="1" ht="38.1" hidden="1" customHeight="1">
      <c r="A15" s="340" t="s">
        <v>503</v>
      </c>
      <c r="B15" s="596">
        <f>B16</f>
        <v>0</v>
      </c>
      <c r="C15" s="601"/>
      <c r="D15" s="601"/>
      <c r="E15" s="602"/>
      <c r="F15" s="373"/>
      <c r="G15" s="348"/>
    </row>
    <row r="16" spans="1:8" s="345" customFormat="1" ht="38.1" hidden="1" customHeight="1">
      <c r="A16" s="341" t="s">
        <v>639</v>
      </c>
      <c r="B16" s="596">
        <f>[3]國內、外108.12!D68</f>
        <v>0</v>
      </c>
      <c r="C16" s="601"/>
      <c r="D16" s="601"/>
      <c r="E16" s="602"/>
      <c r="F16" s="373"/>
      <c r="G16" s="348"/>
    </row>
    <row r="17" spans="1:7" s="345" customFormat="1" ht="38.1" customHeight="1">
      <c r="A17" s="342" t="s">
        <v>640</v>
      </c>
      <c r="B17" s="596">
        <f>SUM(B18:E20)</f>
        <v>160800714832</v>
      </c>
      <c r="C17" s="601"/>
      <c r="D17" s="601"/>
      <c r="E17" s="602"/>
      <c r="F17" s="373"/>
      <c r="G17" s="348"/>
    </row>
    <row r="18" spans="1:7" s="345" customFormat="1" ht="38.1" customHeight="1">
      <c r="A18" s="341" t="s">
        <v>626</v>
      </c>
      <c r="B18" s="568">
        <f>[3]國內、外108.12!D67</f>
        <v>-256373905</v>
      </c>
      <c r="C18" s="569"/>
      <c r="D18" s="569"/>
      <c r="E18" s="570"/>
      <c r="F18" s="373"/>
      <c r="G18" s="348"/>
    </row>
    <row r="19" spans="1:7" s="345" customFormat="1" ht="38.1" customHeight="1">
      <c r="A19" s="341" t="s">
        <v>627</v>
      </c>
      <c r="B19" s="596">
        <f>[3]國內、外108.12!D66</f>
        <v>160866150653</v>
      </c>
      <c r="C19" s="601"/>
      <c r="D19" s="601"/>
      <c r="E19" s="602"/>
      <c r="F19" s="373"/>
      <c r="G19" s="348"/>
    </row>
    <row r="20" spans="1:7" s="345" customFormat="1" ht="38.1" customHeight="1">
      <c r="A20" s="341" t="s">
        <v>504</v>
      </c>
      <c r="B20" s="596">
        <f>[3]國內、外108.12!D69</f>
        <v>190938084</v>
      </c>
      <c r="C20" s="601"/>
      <c r="D20" s="601"/>
      <c r="E20" s="602"/>
      <c r="F20" s="373"/>
      <c r="G20" s="348"/>
    </row>
    <row r="21" spans="1:7" s="345" customFormat="1" ht="38.1" customHeight="1">
      <c r="A21" s="347" t="s">
        <v>505</v>
      </c>
      <c r="B21" s="596">
        <f>B22+B23+B24</f>
        <v>1540130697332</v>
      </c>
      <c r="C21" s="601"/>
      <c r="D21" s="601"/>
      <c r="E21" s="602"/>
      <c r="F21" s="599"/>
      <c r="G21" s="600"/>
    </row>
    <row r="22" spans="1:7" s="345" customFormat="1" ht="38.1" customHeight="1">
      <c r="A22" s="347" t="s">
        <v>506</v>
      </c>
      <c r="B22" s="596">
        <f>[3]國內、外108.12!D71</f>
        <v>1305637717513</v>
      </c>
      <c r="C22" s="597"/>
      <c r="D22" s="597"/>
      <c r="E22" s="598"/>
      <c r="F22" s="599"/>
      <c r="G22" s="600"/>
    </row>
    <row r="23" spans="1:7" s="345" customFormat="1" ht="38.1" customHeight="1">
      <c r="A23" s="347" t="s">
        <v>507</v>
      </c>
      <c r="B23" s="596">
        <f>[3]國內、外108.12!D72</f>
        <v>24023249363</v>
      </c>
      <c r="C23" s="597"/>
      <c r="D23" s="597"/>
      <c r="E23" s="598"/>
      <c r="F23" s="599"/>
      <c r="G23" s="600"/>
    </row>
    <row r="24" spans="1:7" s="345" customFormat="1" ht="38.1" customHeight="1">
      <c r="A24" s="347" t="s">
        <v>641</v>
      </c>
      <c r="B24" s="608">
        <f>[3]國內、外108.12!D73</f>
        <v>210469730456</v>
      </c>
      <c r="C24" s="609"/>
      <c r="D24" s="609"/>
      <c r="E24" s="610"/>
      <c r="F24" s="599"/>
      <c r="G24" s="600"/>
    </row>
    <row r="25" spans="1:7" s="345" customFormat="1" ht="38.1" customHeight="1">
      <c r="A25" s="347"/>
      <c r="B25" s="596"/>
      <c r="C25" s="597"/>
      <c r="D25" s="597"/>
      <c r="E25" s="598"/>
      <c r="F25" s="599"/>
      <c r="G25" s="600"/>
    </row>
    <row r="26" spans="1:7" s="345" customFormat="1" ht="38.1" customHeight="1">
      <c r="A26" s="347"/>
      <c r="B26" s="596"/>
      <c r="C26" s="597"/>
      <c r="D26" s="597"/>
      <c r="E26" s="598"/>
      <c r="F26" s="599"/>
      <c r="G26" s="600"/>
    </row>
    <row r="27" spans="1:7" s="345" customFormat="1" ht="38.1" customHeight="1">
      <c r="A27" s="347"/>
      <c r="B27" s="596"/>
      <c r="C27" s="597"/>
      <c r="D27" s="597"/>
      <c r="E27" s="598"/>
      <c r="F27" s="599"/>
      <c r="G27" s="600"/>
    </row>
    <row r="28" spans="1:7" s="345" customFormat="1" ht="38.1" customHeight="1">
      <c r="A28" s="347"/>
      <c r="B28" s="596"/>
      <c r="C28" s="597"/>
      <c r="D28" s="597"/>
      <c r="E28" s="598"/>
      <c r="F28" s="599"/>
      <c r="G28" s="600"/>
    </row>
    <row r="29" spans="1:7" s="345" customFormat="1" ht="38.1" customHeight="1">
      <c r="A29" s="347"/>
      <c r="B29" s="596"/>
      <c r="C29" s="597"/>
      <c r="D29" s="597"/>
      <c r="E29" s="598"/>
      <c r="F29" s="599"/>
      <c r="G29" s="600"/>
    </row>
    <row r="30" spans="1:7" s="345" customFormat="1" ht="38.1" customHeight="1">
      <c r="A30" s="347"/>
      <c r="B30" s="596"/>
      <c r="C30" s="597"/>
      <c r="D30" s="597"/>
      <c r="E30" s="598"/>
      <c r="F30" s="599"/>
      <c r="G30" s="600"/>
    </row>
    <row r="31" spans="1:7" s="345" customFormat="1" ht="38.1" customHeight="1">
      <c r="A31" s="347"/>
      <c r="B31" s="596"/>
      <c r="C31" s="601"/>
      <c r="D31" s="601"/>
      <c r="E31" s="602"/>
      <c r="F31" s="599"/>
      <c r="G31" s="600"/>
    </row>
    <row r="32" spans="1:7" s="345" customFormat="1" ht="38.1" customHeight="1" thickBot="1">
      <c r="A32" s="349" t="s">
        <v>642</v>
      </c>
      <c r="B32" s="603">
        <f>B7+B21</f>
        <v>1746005748601</v>
      </c>
      <c r="C32" s="604"/>
      <c r="D32" s="604"/>
      <c r="E32" s="605"/>
      <c r="F32" s="606"/>
      <c r="G32" s="607"/>
    </row>
    <row r="33" spans="1:7" s="345" customFormat="1" ht="30" customHeight="1">
      <c r="A33" s="350"/>
      <c r="B33" s="351"/>
      <c r="C33" s="352"/>
      <c r="D33" s="351"/>
      <c r="E33" s="352"/>
      <c r="F33" s="351"/>
      <c r="G33" s="352"/>
    </row>
    <row r="34" spans="1:7" s="345" customFormat="1" ht="21.9" customHeight="1">
      <c r="A34" s="350"/>
      <c r="B34" s="351"/>
      <c r="C34" s="352"/>
      <c r="D34" s="351"/>
      <c r="E34" s="352"/>
      <c r="F34" s="351"/>
      <c r="G34" s="352"/>
    </row>
    <row r="35" spans="1:7" ht="21.9" customHeight="1">
      <c r="A35" s="350"/>
    </row>
    <row r="36" spans="1:7" ht="21.9" customHeight="1">
      <c r="A36" s="350"/>
    </row>
    <row r="37" spans="1:7" ht="21.9" customHeight="1">
      <c r="A37" s="350"/>
    </row>
    <row r="38" spans="1:7" ht="19.5" customHeight="1"/>
  </sheetData>
  <mergeCells count="52">
    <mergeCell ref="A1:G1"/>
    <mergeCell ref="A2:G2"/>
    <mergeCell ref="A3:G3"/>
    <mergeCell ref="A5:A6"/>
    <mergeCell ref="B5:E6"/>
    <mergeCell ref="F5:G6"/>
    <mergeCell ref="F4:G4"/>
    <mergeCell ref="B7:E7"/>
    <mergeCell ref="F7:G7"/>
    <mergeCell ref="B8:E8"/>
    <mergeCell ref="F8:G8"/>
    <mergeCell ref="B9:E9"/>
    <mergeCell ref="F9:G9"/>
    <mergeCell ref="B10:E10"/>
    <mergeCell ref="F10:G10"/>
    <mergeCell ref="B11:E11"/>
    <mergeCell ref="F11:G11"/>
    <mergeCell ref="B12:E12"/>
    <mergeCell ref="F12:G12"/>
    <mergeCell ref="B29:E29"/>
    <mergeCell ref="F29:G29"/>
    <mergeCell ref="B22:E22"/>
    <mergeCell ref="F22:G22"/>
    <mergeCell ref="B13:E13"/>
    <mergeCell ref="F13:G13"/>
    <mergeCell ref="B14:E14"/>
    <mergeCell ref="B15:E15"/>
    <mergeCell ref="B16:E16"/>
    <mergeCell ref="B17:E17"/>
    <mergeCell ref="B18:E18"/>
    <mergeCell ref="B19:E19"/>
    <mergeCell ref="B20:E20"/>
    <mergeCell ref="B21:E21"/>
    <mergeCell ref="F21:G21"/>
    <mergeCell ref="B26:E26"/>
    <mergeCell ref="F26:G26"/>
    <mergeCell ref="B27:E27"/>
    <mergeCell ref="F27:G27"/>
    <mergeCell ref="B28:E28"/>
    <mergeCell ref="F28:G28"/>
    <mergeCell ref="B23:E23"/>
    <mergeCell ref="F23:G23"/>
    <mergeCell ref="B24:E24"/>
    <mergeCell ref="F24:G24"/>
    <mergeCell ref="B25:E25"/>
    <mergeCell ref="F25:G25"/>
    <mergeCell ref="B30:E30"/>
    <mergeCell ref="F30:G30"/>
    <mergeCell ref="B31:E31"/>
    <mergeCell ref="F31:G31"/>
    <mergeCell ref="B32:E32"/>
    <mergeCell ref="F32:G32"/>
  </mergeCells>
  <phoneticPr fontId="9" type="noConversion"/>
  <printOptions horizontalCentered="1"/>
  <pageMargins left="0.47244094488188981" right="0.47244094488188981" top="0.98425196850393704" bottom="0.78740157480314965" header="0.11811023622047245" footer="0.51181102362204722"/>
  <pageSetup paperSize="9" scale="65" orientation="portrait" r:id="rId1"/>
  <headerFooter alignWithMargins="0">
    <oddFooter>&amp;C&amp;"標楷體,標準"&amp;16 55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38"/>
  <sheetViews>
    <sheetView zoomScaleNormal="100" workbookViewId="0">
      <selection activeCell="F17" sqref="F17"/>
    </sheetView>
  </sheetViews>
  <sheetFormatPr defaultColWidth="9.75" defaultRowHeight="16.2"/>
  <cols>
    <col min="1" max="1" width="15.75" style="48" customWidth="1"/>
    <col min="2" max="2" width="13" style="48" customWidth="1"/>
    <col min="3" max="3" width="4.75" style="48" customWidth="1"/>
    <col min="4" max="4" width="15.75" style="48" customWidth="1"/>
    <col min="5" max="5" width="4.75" style="48" customWidth="1"/>
    <col min="6" max="6" width="15.75" style="48" customWidth="1"/>
    <col min="7" max="7" width="2.75" style="48" customWidth="1"/>
    <col min="8" max="16384" width="9.75" style="48"/>
  </cols>
  <sheetData>
    <row r="1" spans="1:6" ht="20.100000000000001" customHeight="1">
      <c r="A1" s="520" t="s">
        <v>15</v>
      </c>
      <c r="B1" s="520"/>
      <c r="C1" s="520"/>
      <c r="D1" s="641"/>
      <c r="E1" s="641"/>
      <c r="F1" s="641"/>
    </row>
    <row r="2" spans="1:6" ht="20.100000000000001" customHeight="1">
      <c r="A2" s="642" t="s">
        <v>54</v>
      </c>
      <c r="B2" s="643"/>
      <c r="C2" s="643"/>
      <c r="D2" s="643"/>
      <c r="E2" s="643"/>
      <c r="F2" s="643"/>
    </row>
    <row r="3" spans="1:6" ht="20.100000000000001" customHeight="1">
      <c r="A3" s="644" t="s">
        <v>564</v>
      </c>
      <c r="B3" s="645"/>
      <c r="C3" s="645"/>
      <c r="D3" s="645"/>
      <c r="E3" s="645"/>
      <c r="F3" s="645"/>
    </row>
    <row r="4" spans="1:6" ht="20.100000000000001" customHeight="1" thickBot="1">
      <c r="B4" s="49"/>
      <c r="C4" s="49"/>
      <c r="F4" s="79" t="s">
        <v>179</v>
      </c>
    </row>
    <row r="5" spans="1:6" ht="21" customHeight="1">
      <c r="A5" s="646" t="s">
        <v>160</v>
      </c>
      <c r="B5" s="647"/>
      <c r="C5" s="639" t="s">
        <v>161</v>
      </c>
      <c r="D5" s="650"/>
      <c r="E5" s="639" t="s">
        <v>162</v>
      </c>
      <c r="F5" s="640"/>
    </row>
    <row r="6" spans="1:6" ht="24.6" customHeight="1">
      <c r="A6" s="648" t="s">
        <v>163</v>
      </c>
      <c r="B6" s="649"/>
      <c r="C6" s="305" t="s">
        <v>164</v>
      </c>
      <c r="D6" s="304">
        <v>3685000000</v>
      </c>
      <c r="E6" s="305" t="s">
        <v>724</v>
      </c>
      <c r="F6" s="274">
        <v>110940610000</v>
      </c>
    </row>
    <row r="7" spans="1:6" ht="24.6" customHeight="1">
      <c r="A7" s="637" t="s">
        <v>165</v>
      </c>
      <c r="B7" s="638"/>
      <c r="C7" s="385" t="s">
        <v>109</v>
      </c>
      <c r="D7" s="304">
        <v>5306335071.3500004</v>
      </c>
      <c r="E7" s="385" t="s">
        <v>724</v>
      </c>
      <c r="F7" s="274">
        <v>159752523657</v>
      </c>
    </row>
    <row r="8" spans="1:6" ht="21" customHeight="1">
      <c r="A8" s="631"/>
      <c r="B8" s="632"/>
      <c r="C8" s="94"/>
      <c r="D8" s="93"/>
      <c r="E8" s="93"/>
      <c r="F8" s="274"/>
    </row>
    <row r="9" spans="1:6" ht="21" customHeight="1">
      <c r="A9" s="631"/>
      <c r="B9" s="632"/>
      <c r="C9" s="94"/>
      <c r="D9" s="93"/>
      <c r="E9" s="93"/>
      <c r="F9" s="274"/>
    </row>
    <row r="10" spans="1:6" ht="21" customHeight="1">
      <c r="A10" s="631"/>
      <c r="B10" s="632"/>
      <c r="C10" s="94"/>
      <c r="D10" s="93"/>
      <c r="E10" s="93"/>
      <c r="F10" s="274"/>
    </row>
    <row r="11" spans="1:6" ht="21" customHeight="1">
      <c r="A11" s="631"/>
      <c r="B11" s="632"/>
      <c r="C11" s="94"/>
      <c r="D11" s="93"/>
      <c r="E11" s="93"/>
      <c r="F11" s="274"/>
    </row>
    <row r="12" spans="1:6" ht="21" customHeight="1">
      <c r="A12" s="631"/>
      <c r="B12" s="632"/>
      <c r="C12" s="94"/>
      <c r="D12" s="93"/>
      <c r="E12" s="93"/>
      <c r="F12" s="274"/>
    </row>
    <row r="13" spans="1:6" ht="21" customHeight="1">
      <c r="A13" s="631"/>
      <c r="B13" s="632"/>
      <c r="C13" s="94"/>
      <c r="D13" s="93"/>
      <c r="E13" s="93"/>
      <c r="F13" s="274"/>
    </row>
    <row r="14" spans="1:6" ht="21" customHeight="1">
      <c r="A14" s="631"/>
      <c r="B14" s="632"/>
      <c r="C14" s="94"/>
      <c r="D14" s="93"/>
      <c r="E14" s="93"/>
      <c r="F14" s="274"/>
    </row>
    <row r="15" spans="1:6" ht="21" customHeight="1">
      <c r="A15" s="631"/>
      <c r="B15" s="632"/>
      <c r="C15" s="94"/>
      <c r="D15" s="93"/>
      <c r="E15" s="93"/>
      <c r="F15" s="274"/>
    </row>
    <row r="16" spans="1:6" ht="21" customHeight="1">
      <c r="A16" s="631"/>
      <c r="B16" s="632"/>
      <c r="C16" s="94"/>
      <c r="D16" s="93"/>
      <c r="E16" s="93"/>
      <c r="F16" s="274"/>
    </row>
    <row r="17" spans="1:15" ht="21" customHeight="1">
      <c r="A17" s="631"/>
      <c r="B17" s="632"/>
      <c r="C17" s="94"/>
      <c r="D17" s="93"/>
      <c r="E17" s="93"/>
      <c r="F17" s="274"/>
    </row>
    <row r="18" spans="1:15" ht="21" customHeight="1">
      <c r="A18" s="631"/>
      <c r="B18" s="632"/>
      <c r="C18" s="94"/>
      <c r="D18" s="93"/>
      <c r="E18" s="93"/>
      <c r="F18" s="274"/>
    </row>
    <row r="19" spans="1:15" ht="21" customHeight="1">
      <c r="A19" s="631"/>
      <c r="B19" s="632"/>
      <c r="C19" s="94"/>
      <c r="D19" s="93"/>
      <c r="E19" s="93"/>
      <c r="F19" s="274"/>
    </row>
    <row r="20" spans="1:15" ht="21" customHeight="1">
      <c r="A20" s="631"/>
      <c r="B20" s="632"/>
      <c r="C20" s="94"/>
      <c r="D20" s="93"/>
      <c r="E20" s="93"/>
      <c r="F20" s="274"/>
    </row>
    <row r="21" spans="1:15" ht="21" customHeight="1">
      <c r="A21" s="631"/>
      <c r="B21" s="632"/>
      <c r="C21" s="94"/>
      <c r="D21" s="93"/>
      <c r="E21" s="93"/>
      <c r="F21" s="274"/>
    </row>
    <row r="22" spans="1:15" ht="21" customHeight="1">
      <c r="A22" s="631"/>
      <c r="B22" s="632"/>
      <c r="C22" s="94"/>
      <c r="D22" s="93"/>
      <c r="E22" s="93"/>
      <c r="F22" s="274"/>
    </row>
    <row r="23" spans="1:15" ht="21" customHeight="1">
      <c r="A23" s="275"/>
      <c r="B23" s="95"/>
      <c r="C23" s="94"/>
      <c r="D23" s="93"/>
      <c r="E23" s="93"/>
      <c r="F23" s="274"/>
    </row>
    <row r="24" spans="1:15" ht="21" customHeight="1">
      <c r="A24" s="275"/>
      <c r="B24" s="95"/>
      <c r="C24" s="94"/>
      <c r="D24" s="93"/>
      <c r="E24" s="93"/>
      <c r="F24" s="274"/>
    </row>
    <row r="25" spans="1:15" ht="21" customHeight="1">
      <c r="A25" s="275"/>
      <c r="B25" s="95"/>
      <c r="C25" s="94"/>
      <c r="D25" s="93"/>
      <c r="E25" s="93"/>
      <c r="F25" s="274"/>
    </row>
    <row r="26" spans="1:15" ht="21" customHeight="1">
      <c r="A26" s="275"/>
      <c r="B26" s="95"/>
      <c r="C26" s="94"/>
      <c r="D26" s="93"/>
      <c r="E26" s="93"/>
      <c r="F26" s="274"/>
    </row>
    <row r="27" spans="1:15" ht="21" customHeight="1">
      <c r="A27" s="275"/>
      <c r="B27" s="95"/>
      <c r="C27" s="94"/>
      <c r="D27" s="93"/>
      <c r="E27" s="93"/>
      <c r="F27" s="274"/>
    </row>
    <row r="28" spans="1:15" ht="21" customHeight="1">
      <c r="A28" s="275"/>
      <c r="B28" s="95"/>
      <c r="C28" s="94"/>
      <c r="D28" s="93"/>
      <c r="E28" s="93"/>
      <c r="F28" s="274"/>
    </row>
    <row r="29" spans="1:15" ht="21" customHeight="1">
      <c r="A29" s="275"/>
      <c r="B29" s="95"/>
      <c r="C29" s="94"/>
      <c r="D29" s="93"/>
      <c r="E29" s="93"/>
      <c r="F29" s="274"/>
    </row>
    <row r="30" spans="1:15" ht="21" customHeight="1">
      <c r="A30" s="631"/>
      <c r="B30" s="632"/>
      <c r="C30" s="94"/>
      <c r="D30" s="93"/>
      <c r="E30" s="93"/>
      <c r="F30" s="274"/>
    </row>
    <row r="31" spans="1:15" ht="21" customHeight="1">
      <c r="A31" s="275"/>
      <c r="B31" s="95"/>
      <c r="C31" s="94"/>
      <c r="D31" s="93"/>
      <c r="E31" s="93"/>
      <c r="F31" s="274"/>
    </row>
    <row r="32" spans="1:15" ht="21" customHeight="1" thickBot="1">
      <c r="A32" s="635" t="s">
        <v>166</v>
      </c>
      <c r="B32" s="636"/>
      <c r="C32" s="391" t="s">
        <v>109</v>
      </c>
      <c r="D32" s="276">
        <f>D6+D7</f>
        <v>8991335071.3500004</v>
      </c>
      <c r="E32" s="392" t="s">
        <v>167</v>
      </c>
      <c r="F32" s="277">
        <f>F6+F7</f>
        <v>270693133657</v>
      </c>
      <c r="I32" s="50"/>
      <c r="K32" s="51"/>
      <c r="O32" s="50"/>
    </row>
    <row r="33" spans="1:15">
      <c r="A33" s="633" t="s">
        <v>168</v>
      </c>
      <c r="B33" s="634"/>
      <c r="C33" s="634"/>
      <c r="D33" s="634"/>
      <c r="E33" s="634"/>
      <c r="F33" s="634"/>
      <c r="I33" s="50"/>
      <c r="K33" s="51"/>
      <c r="O33" s="50"/>
    </row>
    <row r="35" spans="1:15">
      <c r="I35" s="50"/>
      <c r="K35" s="51"/>
      <c r="O35" s="50"/>
    </row>
    <row r="37" spans="1:15">
      <c r="A37" s="49" t="s">
        <v>108</v>
      </c>
      <c r="I37" s="50"/>
      <c r="K37" s="51"/>
      <c r="O37" s="50"/>
    </row>
    <row r="38" spans="1:15">
      <c r="K38" s="51"/>
    </row>
  </sheetData>
  <mergeCells count="26">
    <mergeCell ref="A14:B14"/>
    <mergeCell ref="A7:B7"/>
    <mergeCell ref="A8:B8"/>
    <mergeCell ref="E5:F5"/>
    <mergeCell ref="A1:F1"/>
    <mergeCell ref="A2:F2"/>
    <mergeCell ref="A3:F3"/>
    <mergeCell ref="A5:B5"/>
    <mergeCell ref="A6:B6"/>
    <mergeCell ref="C5:D5"/>
    <mergeCell ref="A9:B9"/>
    <mergeCell ref="A10:B10"/>
    <mergeCell ref="A11:B11"/>
    <mergeCell ref="A12:B12"/>
    <mergeCell ref="A13:B13"/>
    <mergeCell ref="A33:F33"/>
    <mergeCell ref="A32:B32"/>
    <mergeCell ref="A20:B20"/>
    <mergeCell ref="A21:B21"/>
    <mergeCell ref="A22:B22"/>
    <mergeCell ref="A30:B30"/>
    <mergeCell ref="A15:B15"/>
    <mergeCell ref="A16:B16"/>
    <mergeCell ref="A17:B17"/>
    <mergeCell ref="A18:B18"/>
    <mergeCell ref="A19:B19"/>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&amp;C&amp;"標楷體,標準"&amp;10 56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C36"/>
  <sheetViews>
    <sheetView workbookViewId="0">
      <selection activeCell="A10" sqref="A10"/>
    </sheetView>
  </sheetViews>
  <sheetFormatPr defaultColWidth="9.75" defaultRowHeight="16.2"/>
  <cols>
    <col min="1" max="1" width="39" style="46" customWidth="1"/>
    <col min="2" max="2" width="16.75" style="46" customWidth="1"/>
    <col min="3" max="3" width="15" style="46" customWidth="1"/>
    <col min="4" max="16384" width="9.75" style="46"/>
  </cols>
  <sheetData>
    <row r="1" spans="1:3" ht="20.100000000000001" customHeight="1">
      <c r="A1" s="520" t="s">
        <v>15</v>
      </c>
      <c r="B1" s="520"/>
      <c r="C1" s="520"/>
    </row>
    <row r="2" spans="1:3" ht="20.100000000000001" customHeight="1">
      <c r="A2" s="651" t="s">
        <v>87</v>
      </c>
      <c r="B2" s="652"/>
      <c r="C2" s="653"/>
    </row>
    <row r="3" spans="1:3" ht="20.100000000000001" customHeight="1">
      <c r="A3" s="654" t="s">
        <v>561</v>
      </c>
      <c r="B3" s="655"/>
      <c r="C3" s="656"/>
    </row>
    <row r="4" spans="1:3" ht="20.100000000000001" customHeight="1" thickBot="1">
      <c r="A4" s="29"/>
      <c r="C4" s="81" t="s">
        <v>88</v>
      </c>
    </row>
    <row r="5" spans="1:3" ht="21" customHeight="1">
      <c r="A5" s="278" t="s">
        <v>240</v>
      </c>
      <c r="B5" s="279" t="s">
        <v>47</v>
      </c>
      <c r="C5" s="223" t="s">
        <v>18</v>
      </c>
    </row>
    <row r="6" spans="1:3" ht="25.2" customHeight="1">
      <c r="A6" s="280" t="s">
        <v>105</v>
      </c>
      <c r="B6" s="96">
        <f>B8+B7</f>
        <v>47655915691</v>
      </c>
      <c r="C6" s="281"/>
    </row>
    <row r="7" spans="1:3" ht="25.2" customHeight="1">
      <c r="A7" s="282" t="s">
        <v>731</v>
      </c>
      <c r="B7" s="97">
        <v>1353370800</v>
      </c>
      <c r="C7" s="281"/>
    </row>
    <row r="8" spans="1:3" ht="25.2" customHeight="1">
      <c r="A8" s="282" t="s">
        <v>732</v>
      </c>
      <c r="B8" s="97">
        <v>46302544891</v>
      </c>
      <c r="C8" s="281"/>
    </row>
    <row r="9" spans="1:3" ht="25.2" customHeight="1">
      <c r="A9" s="282" t="s">
        <v>106</v>
      </c>
      <c r="B9" s="98">
        <f>SUM(B10:B11)</f>
        <v>69651871075</v>
      </c>
      <c r="C9" s="281"/>
    </row>
    <row r="10" spans="1:3" ht="25.2" customHeight="1">
      <c r="A10" s="282" t="s">
        <v>731</v>
      </c>
      <c r="B10" s="97">
        <v>12148078800</v>
      </c>
      <c r="C10" s="281"/>
    </row>
    <row r="11" spans="1:3" ht="25.2" customHeight="1">
      <c r="A11" s="282" t="s">
        <v>732</v>
      </c>
      <c r="B11" s="97">
        <v>57503792275</v>
      </c>
      <c r="C11" s="281"/>
    </row>
    <row r="12" spans="1:3" ht="21" customHeight="1">
      <c r="A12" s="282"/>
      <c r="B12" s="98"/>
      <c r="C12" s="281"/>
    </row>
    <row r="13" spans="1:3" ht="21" customHeight="1">
      <c r="A13" s="282"/>
      <c r="B13" s="98"/>
      <c r="C13" s="281"/>
    </row>
    <row r="14" spans="1:3" ht="21" customHeight="1">
      <c r="A14" s="282"/>
      <c r="B14" s="98"/>
      <c r="C14" s="281"/>
    </row>
    <row r="15" spans="1:3" ht="21" customHeight="1">
      <c r="A15" s="282"/>
      <c r="B15" s="98"/>
      <c r="C15" s="281"/>
    </row>
    <row r="16" spans="1:3" ht="21" customHeight="1">
      <c r="A16" s="283"/>
      <c r="B16" s="98"/>
      <c r="C16" s="281"/>
    </row>
    <row r="17" spans="1:3" ht="21" customHeight="1">
      <c r="A17" s="283"/>
      <c r="B17" s="98"/>
      <c r="C17" s="281"/>
    </row>
    <row r="18" spans="1:3" ht="21" customHeight="1">
      <c r="A18" s="283"/>
      <c r="B18" s="98"/>
      <c r="C18" s="281"/>
    </row>
    <row r="19" spans="1:3" ht="21" customHeight="1">
      <c r="A19" s="283"/>
      <c r="B19" s="98"/>
      <c r="C19" s="281"/>
    </row>
    <row r="20" spans="1:3" ht="21" customHeight="1">
      <c r="A20" s="283"/>
      <c r="B20" s="98"/>
      <c r="C20" s="281"/>
    </row>
    <row r="21" spans="1:3" ht="21" customHeight="1">
      <c r="A21" s="283"/>
      <c r="B21" s="98"/>
      <c r="C21" s="281"/>
    </row>
    <row r="22" spans="1:3" ht="21" customHeight="1">
      <c r="A22" s="283"/>
      <c r="B22" s="98"/>
      <c r="C22" s="281"/>
    </row>
    <row r="23" spans="1:3" ht="21" customHeight="1">
      <c r="A23" s="283"/>
      <c r="B23" s="98"/>
      <c r="C23" s="281"/>
    </row>
    <row r="24" spans="1:3" ht="21" customHeight="1">
      <c r="A24" s="283"/>
      <c r="B24" s="98"/>
      <c r="C24" s="281"/>
    </row>
    <row r="25" spans="1:3" ht="21" customHeight="1">
      <c r="A25" s="283"/>
      <c r="B25" s="98"/>
      <c r="C25" s="281"/>
    </row>
    <row r="26" spans="1:3" ht="21" customHeight="1">
      <c r="A26" s="283"/>
      <c r="B26" s="98"/>
      <c r="C26" s="281"/>
    </row>
    <row r="27" spans="1:3" ht="21" customHeight="1">
      <c r="A27" s="283"/>
      <c r="B27" s="98"/>
      <c r="C27" s="281"/>
    </row>
    <row r="28" spans="1:3" ht="21" customHeight="1">
      <c r="A28" s="283"/>
      <c r="B28" s="98"/>
      <c r="C28" s="281"/>
    </row>
    <row r="29" spans="1:3" ht="21" customHeight="1">
      <c r="A29" s="283"/>
      <c r="B29" s="98"/>
      <c r="C29" s="281"/>
    </row>
    <row r="30" spans="1:3" ht="21" customHeight="1">
      <c r="A30" s="283"/>
      <c r="B30" s="98"/>
      <c r="C30" s="281"/>
    </row>
    <row r="31" spans="1:3" ht="21" customHeight="1" thickBot="1">
      <c r="A31" s="284"/>
      <c r="B31" s="285"/>
      <c r="C31" s="286"/>
    </row>
    <row r="36" spans="1:1">
      <c r="A36" s="47" t="s">
        <v>107</v>
      </c>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&amp;C&amp;"標楷體,標準"&amp;10 57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C37"/>
  <sheetViews>
    <sheetView workbookViewId="0">
      <selection activeCell="B11" sqref="B11"/>
    </sheetView>
  </sheetViews>
  <sheetFormatPr defaultColWidth="9.75" defaultRowHeight="16.2"/>
  <cols>
    <col min="1" max="1" width="38.75" style="46" customWidth="1"/>
    <col min="2" max="2" width="16.75" style="46" customWidth="1"/>
    <col min="3" max="3" width="14.9140625" style="46" customWidth="1"/>
    <col min="4" max="16384" width="9.75" style="46"/>
  </cols>
  <sheetData>
    <row r="1" spans="1:3" ht="20.100000000000001" customHeight="1">
      <c r="A1" s="520" t="s">
        <v>15</v>
      </c>
      <c r="B1" s="520"/>
      <c r="C1" s="520"/>
    </row>
    <row r="2" spans="1:3" ht="20.100000000000001" customHeight="1">
      <c r="A2" s="651" t="s">
        <v>466</v>
      </c>
      <c r="B2" s="651"/>
      <c r="C2" s="651"/>
    </row>
    <row r="3" spans="1:3" ht="20.100000000000001" customHeight="1">
      <c r="A3" s="654" t="s">
        <v>561</v>
      </c>
      <c r="B3" s="655"/>
      <c r="C3" s="656"/>
    </row>
    <row r="4" spans="1:3" ht="20.100000000000001" customHeight="1" thickBot="1">
      <c r="A4" s="29"/>
      <c r="C4" s="81" t="s">
        <v>88</v>
      </c>
    </row>
    <row r="5" spans="1:3" ht="21" customHeight="1">
      <c r="A5" s="278" t="s">
        <v>240</v>
      </c>
      <c r="B5" s="279" t="s">
        <v>47</v>
      </c>
      <c r="C5" s="223" t="s">
        <v>18</v>
      </c>
    </row>
    <row r="6" spans="1:3" ht="23.4" customHeight="1">
      <c r="A6" s="280" t="s">
        <v>185</v>
      </c>
      <c r="B6" s="96"/>
      <c r="C6" s="281"/>
    </row>
    <row r="7" spans="1:3" ht="23.4" customHeight="1">
      <c r="A7" s="282" t="s">
        <v>189</v>
      </c>
      <c r="B7" s="97">
        <v>42513841879</v>
      </c>
      <c r="C7" s="287"/>
    </row>
    <row r="8" spans="1:3" ht="23.4" customHeight="1">
      <c r="A8" s="282" t="s">
        <v>190</v>
      </c>
      <c r="B8" s="98">
        <v>19548974401</v>
      </c>
      <c r="C8" s="281"/>
    </row>
    <row r="9" spans="1:3" ht="21" customHeight="1">
      <c r="A9" s="282"/>
      <c r="B9" s="98"/>
      <c r="C9" s="281"/>
    </row>
    <row r="10" spans="1:3" ht="21" customHeight="1">
      <c r="A10" s="282"/>
      <c r="B10" s="98"/>
      <c r="C10" s="281"/>
    </row>
    <row r="11" spans="1:3" ht="21" customHeight="1">
      <c r="A11" s="282"/>
      <c r="B11" s="98"/>
      <c r="C11" s="281"/>
    </row>
    <row r="12" spans="1:3" ht="21" customHeight="1">
      <c r="A12" s="282"/>
      <c r="B12" s="98"/>
      <c r="C12" s="281"/>
    </row>
    <row r="13" spans="1:3" ht="21" customHeight="1">
      <c r="A13" s="282"/>
      <c r="B13" s="98"/>
      <c r="C13" s="281"/>
    </row>
    <row r="14" spans="1:3" ht="21" customHeight="1">
      <c r="A14" s="282"/>
      <c r="B14" s="98"/>
      <c r="C14" s="281"/>
    </row>
    <row r="15" spans="1:3" ht="21" customHeight="1">
      <c r="A15" s="282"/>
      <c r="B15" s="98"/>
      <c r="C15" s="281"/>
    </row>
    <row r="16" spans="1:3" ht="21" customHeight="1">
      <c r="A16" s="283"/>
      <c r="B16" s="98"/>
      <c r="C16" s="281"/>
    </row>
    <row r="17" spans="1:3" ht="21" customHeight="1">
      <c r="A17" s="283"/>
      <c r="B17" s="98"/>
      <c r="C17" s="281"/>
    </row>
    <row r="18" spans="1:3" ht="21" customHeight="1">
      <c r="A18" s="283"/>
      <c r="B18" s="98"/>
      <c r="C18" s="281"/>
    </row>
    <row r="19" spans="1:3" ht="21" customHeight="1">
      <c r="A19" s="283"/>
      <c r="B19" s="98"/>
      <c r="C19" s="281"/>
    </row>
    <row r="20" spans="1:3" ht="21" customHeight="1">
      <c r="A20" s="283"/>
      <c r="B20" s="98"/>
      <c r="C20" s="281"/>
    </row>
    <row r="21" spans="1:3" ht="21" customHeight="1">
      <c r="A21" s="283"/>
      <c r="B21" s="98"/>
      <c r="C21" s="281"/>
    </row>
    <row r="22" spans="1:3" ht="21" customHeight="1">
      <c r="A22" s="283"/>
      <c r="B22" s="98"/>
      <c r="C22" s="281"/>
    </row>
    <row r="23" spans="1:3" ht="21" customHeight="1">
      <c r="A23" s="283"/>
      <c r="B23" s="98"/>
      <c r="C23" s="281"/>
    </row>
    <row r="24" spans="1:3" ht="21" customHeight="1">
      <c r="A24" s="283"/>
      <c r="B24" s="98"/>
      <c r="C24" s="281"/>
    </row>
    <row r="25" spans="1:3" ht="21" customHeight="1">
      <c r="A25" s="283"/>
      <c r="B25" s="98"/>
      <c r="C25" s="281"/>
    </row>
    <row r="26" spans="1:3" ht="21" customHeight="1">
      <c r="A26" s="283"/>
      <c r="B26" s="98"/>
      <c r="C26" s="281"/>
    </row>
    <row r="27" spans="1:3" ht="21" customHeight="1">
      <c r="A27" s="283"/>
      <c r="B27" s="98"/>
      <c r="C27" s="281"/>
    </row>
    <row r="28" spans="1:3" ht="21" customHeight="1">
      <c r="A28" s="283"/>
      <c r="B28" s="98"/>
      <c r="C28" s="281"/>
    </row>
    <row r="29" spans="1:3" ht="21" customHeight="1">
      <c r="A29" s="283"/>
      <c r="B29" s="98"/>
      <c r="C29" s="281"/>
    </row>
    <row r="30" spans="1:3" ht="21" customHeight="1">
      <c r="A30" s="283"/>
      <c r="B30" s="98"/>
      <c r="C30" s="281"/>
    </row>
    <row r="31" spans="1:3" ht="21" customHeight="1">
      <c r="A31" s="283"/>
      <c r="B31" s="98"/>
      <c r="C31" s="281"/>
    </row>
    <row r="32" spans="1:3" ht="21" customHeight="1" thickBot="1">
      <c r="A32" s="288"/>
      <c r="B32" s="285"/>
      <c r="C32" s="286"/>
    </row>
    <row r="37" spans="1:1">
      <c r="A37" s="47" t="s">
        <v>107</v>
      </c>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orientation="portrait" r:id="rId1"/>
  <headerFooter alignWithMargins="0">
    <oddFooter>&amp;C&amp;"標楷體,標準"&amp;10 58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6">
    <pageSetUpPr fitToPage="1"/>
  </sheetPr>
  <dimension ref="A1:H34"/>
  <sheetViews>
    <sheetView zoomScale="75" zoomScaleNormal="75" workbookViewId="0">
      <selection activeCell="F8" sqref="F8"/>
    </sheetView>
  </sheetViews>
  <sheetFormatPr defaultColWidth="9.75" defaultRowHeight="18" customHeight="1"/>
  <cols>
    <col min="1" max="1" width="34.75" style="84" customWidth="1"/>
    <col min="2" max="2" width="23.75" style="84" customWidth="1"/>
    <col min="3" max="3" width="8" style="84" hidden="1" customWidth="1"/>
    <col min="4" max="4" width="23.75" style="84" customWidth="1"/>
    <col min="5" max="5" width="7.9140625" style="84" hidden="1" customWidth="1"/>
    <col min="6" max="6" width="23.75" style="84" customWidth="1"/>
    <col min="7" max="7" width="13.58203125" style="84" customWidth="1"/>
    <col min="8" max="8" width="2.33203125" style="84" customWidth="1"/>
    <col min="9" max="16384" width="9.75" style="84"/>
  </cols>
  <sheetData>
    <row r="1" spans="1:8" ht="30" customHeight="1">
      <c r="A1" s="459" t="s">
        <v>451</v>
      </c>
      <c r="B1" s="459"/>
      <c r="C1" s="459"/>
      <c r="D1" s="459"/>
      <c r="E1" s="459"/>
      <c r="F1" s="459"/>
      <c r="G1" s="459"/>
      <c r="H1" s="185"/>
    </row>
    <row r="2" spans="1:8" ht="30" customHeight="1">
      <c r="A2" s="461" t="s">
        <v>453</v>
      </c>
      <c r="B2" s="462"/>
      <c r="C2" s="462"/>
      <c r="D2" s="462"/>
      <c r="E2" s="462"/>
      <c r="F2" s="462"/>
      <c r="G2" s="462"/>
      <c r="H2" s="185"/>
    </row>
    <row r="3" spans="1:8" ht="30" customHeight="1">
      <c r="A3" s="463" t="s">
        <v>561</v>
      </c>
      <c r="B3" s="464"/>
      <c r="C3" s="464"/>
      <c r="D3" s="464"/>
      <c r="E3" s="464"/>
      <c r="F3" s="464"/>
      <c r="G3" s="464"/>
      <c r="H3" s="186"/>
    </row>
    <row r="4" spans="1:8" ht="30.75" customHeight="1" thickBot="1">
      <c r="A4" s="194"/>
      <c r="B4" s="194" t="s">
        <v>11</v>
      </c>
      <c r="C4" s="194"/>
      <c r="D4" s="194"/>
      <c r="E4" s="194"/>
      <c r="F4" s="469" t="s">
        <v>13</v>
      </c>
      <c r="G4" s="406"/>
    </row>
    <row r="5" spans="1:8" s="85" customFormat="1" ht="39.9" customHeight="1">
      <c r="A5" s="465" t="s">
        <v>79</v>
      </c>
      <c r="B5" s="455" t="s">
        <v>81</v>
      </c>
      <c r="C5" s="456"/>
      <c r="D5" s="455" t="s">
        <v>82</v>
      </c>
      <c r="E5" s="456"/>
      <c r="F5" s="467" t="s">
        <v>80</v>
      </c>
      <c r="G5" s="468"/>
    </row>
    <row r="6" spans="1:8" s="85" customFormat="1" ht="54" customHeight="1">
      <c r="A6" s="466"/>
      <c r="B6" s="457"/>
      <c r="C6" s="458"/>
      <c r="D6" s="457"/>
      <c r="E6" s="458"/>
      <c r="F6" s="187" t="s">
        <v>83</v>
      </c>
      <c r="G6" s="188" t="s">
        <v>132</v>
      </c>
    </row>
    <row r="7" spans="1:8" s="85" customFormat="1" ht="40.200000000000003" customHeight="1">
      <c r="A7" s="318" t="s">
        <v>2</v>
      </c>
      <c r="B7" s="320">
        <f>+B8</f>
        <v>1072078555</v>
      </c>
      <c r="C7" s="327">
        <f>B7/$B$28*100</f>
        <v>3.9928037029433802E-2</v>
      </c>
      <c r="D7" s="320">
        <f>+D8</f>
        <v>382800404</v>
      </c>
      <c r="E7" s="327">
        <f>D7/$D$28*100</f>
        <v>1.7226458614702005E-2</v>
      </c>
      <c r="F7" s="320">
        <f>B7-D7</f>
        <v>689278151</v>
      </c>
      <c r="G7" s="326">
        <f t="shared" ref="G7:G23" si="0">F7/D7*100</f>
        <v>180.06202287080134</v>
      </c>
    </row>
    <row r="8" spans="1:8" s="85" customFormat="1" ht="40.200000000000003" customHeight="1">
      <c r="A8" s="319" t="s">
        <v>355</v>
      </c>
      <c r="B8" s="322">
        <f>B9+B12</f>
        <v>1072078555</v>
      </c>
      <c r="C8" s="322">
        <f t="shared" ref="C8" si="1">C9+C12</f>
        <v>3.9562127778556777E-2</v>
      </c>
      <c r="D8" s="322">
        <f>D9+D12</f>
        <v>382800404</v>
      </c>
      <c r="E8" s="323">
        <f>D8/$D$28*100</f>
        <v>1.7226458614702005E-2</v>
      </c>
      <c r="F8" s="322">
        <f>B8-D8</f>
        <v>689278151</v>
      </c>
      <c r="G8" s="326">
        <f t="shared" si="0"/>
        <v>180.06202287080134</v>
      </c>
    </row>
    <row r="9" spans="1:8" s="85" customFormat="1" ht="40.200000000000003" customHeight="1">
      <c r="A9" s="319" t="s">
        <v>356</v>
      </c>
      <c r="B9" s="322">
        <f>B10+B11</f>
        <v>722584914</v>
      </c>
      <c r="C9" s="322">
        <f>C10+C11+C13</f>
        <v>3.9562127778556777E-2</v>
      </c>
      <c r="D9" s="322">
        <f>D10+D11</f>
        <v>72742445</v>
      </c>
      <c r="E9" s="323"/>
      <c r="F9" s="322">
        <f>B9-D9</f>
        <v>649842469</v>
      </c>
      <c r="G9" s="326">
        <f t="shared" si="0"/>
        <v>893.34702593513316</v>
      </c>
    </row>
    <row r="10" spans="1:8" s="85" customFormat="1" ht="40.200000000000003" customHeight="1">
      <c r="A10" s="189" t="s">
        <v>357</v>
      </c>
      <c r="B10" s="103">
        <v>20998547</v>
      </c>
      <c r="C10" s="190">
        <f>B10/$B$28*100</f>
        <v>7.8206093972312137E-4</v>
      </c>
      <c r="D10" s="365">
        <v>14359458</v>
      </c>
      <c r="E10" s="190">
        <f>D10/$D$28*100</f>
        <v>6.4619213141308915E-4</v>
      </c>
      <c r="F10" s="103">
        <f>B10-D10</f>
        <v>6639089</v>
      </c>
      <c r="G10" s="191">
        <f t="shared" si="0"/>
        <v>46.234955386199118</v>
      </c>
    </row>
    <row r="11" spans="1:8" s="85" customFormat="1" ht="40.200000000000003" customHeight="1">
      <c r="A11" s="189" t="s">
        <v>358</v>
      </c>
      <c r="B11" s="103">
        <v>701586367</v>
      </c>
      <c r="C11" s="190">
        <f>B11/$B$28*100</f>
        <v>2.6129583798009962E-2</v>
      </c>
      <c r="D11" s="365">
        <v>58382987</v>
      </c>
      <c r="E11" s="190">
        <f>D11/$D$28*100</f>
        <v>2.62730158810957E-3</v>
      </c>
      <c r="F11" s="103">
        <f t="shared" ref="F11:F22" si="2">B11-D11</f>
        <v>643203380</v>
      </c>
      <c r="G11" s="389">
        <f t="shared" si="0"/>
        <v>1101.6965952769767</v>
      </c>
    </row>
    <row r="12" spans="1:8" s="85" customFormat="1" ht="40.200000000000003" customHeight="1">
      <c r="A12" s="319" t="s">
        <v>545</v>
      </c>
      <c r="B12" s="322">
        <f>B13+B14</f>
        <v>349493641</v>
      </c>
      <c r="C12" s="323"/>
      <c r="D12" s="322">
        <f>D13</f>
        <v>310057959</v>
      </c>
      <c r="E12" s="323"/>
      <c r="F12" s="322">
        <f t="shared" si="2"/>
        <v>39435682</v>
      </c>
      <c r="G12" s="326">
        <f t="shared" si="0"/>
        <v>12.718809775820011</v>
      </c>
    </row>
    <row r="13" spans="1:8" s="85" customFormat="1" ht="40.200000000000003" customHeight="1">
      <c r="A13" s="189" t="s">
        <v>365</v>
      </c>
      <c r="B13" s="103">
        <v>339668879</v>
      </c>
      <c r="C13" s="190">
        <f>B13/$B$28*100</f>
        <v>1.2650483040823694E-2</v>
      </c>
      <c r="D13" s="365">
        <v>310057959</v>
      </c>
      <c r="E13" s="190">
        <f>D13/$D$28*100</f>
        <v>1.3952964895179346E-2</v>
      </c>
      <c r="F13" s="103">
        <f t="shared" si="2"/>
        <v>29610920</v>
      </c>
      <c r="G13" s="191">
        <f t="shared" si="0"/>
        <v>9.5501241430799713</v>
      </c>
    </row>
    <row r="14" spans="1:8" s="85" customFormat="1" ht="40.200000000000003" customHeight="1">
      <c r="A14" s="189" t="s">
        <v>584</v>
      </c>
      <c r="B14" s="369">
        <v>9824762</v>
      </c>
      <c r="C14" s="368"/>
      <c r="D14" s="369"/>
      <c r="E14" s="368"/>
      <c r="F14" s="369">
        <f t="shared" si="2"/>
        <v>9824762</v>
      </c>
      <c r="G14" s="370"/>
    </row>
    <row r="15" spans="1:8" s="85" customFormat="1" ht="40.200000000000003" customHeight="1">
      <c r="A15" s="189" t="s">
        <v>169</v>
      </c>
      <c r="B15" s="103">
        <f>B7</f>
        <v>1072078555</v>
      </c>
      <c r="C15" s="190"/>
      <c r="D15" s="365">
        <f>D7</f>
        <v>382800404</v>
      </c>
      <c r="E15" s="190"/>
      <c r="F15" s="103">
        <f t="shared" si="2"/>
        <v>689278151</v>
      </c>
      <c r="G15" s="191">
        <f t="shared" si="0"/>
        <v>180.06202287080134</v>
      </c>
    </row>
    <row r="16" spans="1:8" s="85" customFormat="1" ht="40.200000000000003" customHeight="1">
      <c r="A16" s="319" t="s">
        <v>284</v>
      </c>
      <c r="B16" s="322">
        <f>B17+B21</f>
        <v>2683954871830</v>
      </c>
      <c r="C16" s="323">
        <f>B16/$B$28*100</f>
        <v>99.960071962970559</v>
      </c>
      <c r="D16" s="322">
        <f>D17+D21</f>
        <v>2221782605510</v>
      </c>
      <c r="E16" s="323">
        <f>D16/$D$28*100</f>
        <v>99.982773541385299</v>
      </c>
      <c r="F16" s="322">
        <f t="shared" si="2"/>
        <v>462172266320</v>
      </c>
      <c r="G16" s="326">
        <f t="shared" si="0"/>
        <v>20.801867166203262</v>
      </c>
    </row>
    <row r="17" spans="1:7" s="85" customFormat="1" ht="40.200000000000003" customHeight="1">
      <c r="A17" s="319" t="s">
        <v>546</v>
      </c>
      <c r="B17" s="322">
        <f>B18</f>
        <v>2678520573712</v>
      </c>
      <c r="C17" s="322">
        <f>C18</f>
        <v>99.757679278710143</v>
      </c>
      <c r="D17" s="322">
        <f>D18</f>
        <v>2217133159708</v>
      </c>
      <c r="E17" s="323">
        <f>D17/$D$28*100</f>
        <v>99.773543130830518</v>
      </c>
      <c r="F17" s="322">
        <f t="shared" si="2"/>
        <v>461387414004</v>
      </c>
      <c r="G17" s="326">
        <f t="shared" si="0"/>
        <v>20.810090363032842</v>
      </c>
    </row>
    <row r="18" spans="1:7" s="85" customFormat="1" ht="40.200000000000003" customHeight="1">
      <c r="A18" s="319" t="s">
        <v>359</v>
      </c>
      <c r="B18" s="322">
        <f>B19+B20</f>
        <v>2678520573712</v>
      </c>
      <c r="C18" s="322">
        <f>C19+C20</f>
        <v>99.757679278710143</v>
      </c>
      <c r="D18" s="322">
        <f>D19+D20</f>
        <v>2217133159708</v>
      </c>
      <c r="E18" s="322">
        <f>E19+E20</f>
        <v>99.773543130830532</v>
      </c>
      <c r="F18" s="322">
        <f t="shared" si="2"/>
        <v>461387414004</v>
      </c>
      <c r="G18" s="326">
        <f t="shared" si="0"/>
        <v>20.810090363032842</v>
      </c>
    </row>
    <row r="19" spans="1:7" s="85" customFormat="1" ht="40.200000000000003" customHeight="1">
      <c r="A19" s="189" t="s">
        <v>360</v>
      </c>
      <c r="B19" s="103">
        <v>2097234151516</v>
      </c>
      <c r="C19" s="190">
        <f>B19/$B$28*100</f>
        <v>78.108495380848311</v>
      </c>
      <c r="D19" s="365">
        <v>1897168513863</v>
      </c>
      <c r="E19" s="190">
        <f>D19/$D$28*100</f>
        <v>85.374765929391955</v>
      </c>
      <c r="F19" s="103">
        <f t="shared" si="2"/>
        <v>200065637653</v>
      </c>
      <c r="G19" s="191">
        <f t="shared" si="0"/>
        <v>10.545485874927783</v>
      </c>
    </row>
    <row r="20" spans="1:7" s="85" customFormat="1" ht="40.200000000000003" customHeight="1">
      <c r="A20" s="189" t="s">
        <v>361</v>
      </c>
      <c r="B20" s="103">
        <v>581286422196</v>
      </c>
      <c r="C20" s="190">
        <f>B20/$B$28*100</f>
        <v>21.649183897861832</v>
      </c>
      <c r="D20" s="365">
        <v>319964645845</v>
      </c>
      <c r="E20" s="195">
        <f>D20/$D$28*100</f>
        <v>14.398777201438575</v>
      </c>
      <c r="F20" s="103">
        <f t="shared" si="2"/>
        <v>261321776351</v>
      </c>
      <c r="G20" s="191">
        <f t="shared" si="0"/>
        <v>81.672078382557217</v>
      </c>
    </row>
    <row r="21" spans="1:7" s="85" customFormat="1" ht="40.200000000000003" customHeight="1">
      <c r="A21" s="319" t="s">
        <v>362</v>
      </c>
      <c r="B21" s="322">
        <f>B22</f>
        <v>5434298118</v>
      </c>
      <c r="C21" s="323">
        <f>B21/$B$28*100</f>
        <v>0.20239268426042381</v>
      </c>
      <c r="D21" s="322">
        <f>D22</f>
        <v>4649445802</v>
      </c>
      <c r="E21" s="323">
        <f>D21/$D$28*100</f>
        <v>0.20923041055477298</v>
      </c>
      <c r="F21" s="322">
        <f t="shared" si="2"/>
        <v>784852316</v>
      </c>
      <c r="G21" s="326">
        <f t="shared" si="0"/>
        <v>16.880556294739232</v>
      </c>
    </row>
    <row r="22" spans="1:7" s="85" customFormat="1" ht="40.200000000000003" customHeight="1">
      <c r="A22" s="319" t="s">
        <v>363</v>
      </c>
      <c r="B22" s="322">
        <f>B23</f>
        <v>5434298118</v>
      </c>
      <c r="C22" s="322">
        <f>C23</f>
        <v>0</v>
      </c>
      <c r="D22" s="322">
        <f>D23</f>
        <v>4649445802</v>
      </c>
      <c r="E22" s="323">
        <f>D22/$D$28*100</f>
        <v>0.20923041055477298</v>
      </c>
      <c r="F22" s="322">
        <f t="shared" si="2"/>
        <v>784852316</v>
      </c>
      <c r="G22" s="326">
        <f t="shared" si="0"/>
        <v>16.880556294739232</v>
      </c>
    </row>
    <row r="23" spans="1:7" s="85" customFormat="1" ht="40.200000000000003" customHeight="1">
      <c r="A23" s="189" t="s">
        <v>364</v>
      </c>
      <c r="B23" s="103">
        <v>5434298118</v>
      </c>
      <c r="C23" s="190"/>
      <c r="D23" s="365">
        <v>4649445802</v>
      </c>
      <c r="E23" s="323"/>
      <c r="F23" s="103">
        <f>B23-D23</f>
        <v>784852316</v>
      </c>
      <c r="G23" s="191">
        <f t="shared" si="0"/>
        <v>16.880556294739232</v>
      </c>
    </row>
    <row r="24" spans="1:7" s="85" customFormat="1" ht="40.200000000000003" customHeight="1">
      <c r="A24" s="189" t="s">
        <v>366</v>
      </c>
      <c r="B24" s="103">
        <f>B16</f>
        <v>2683954871830</v>
      </c>
      <c r="C24" s="190"/>
      <c r="D24" s="365">
        <f>D16</f>
        <v>2221782605510</v>
      </c>
      <c r="E24" s="190"/>
      <c r="F24" s="103">
        <f>F16</f>
        <v>462172266320</v>
      </c>
      <c r="G24" s="191">
        <f>G16</f>
        <v>20.801867166203262</v>
      </c>
    </row>
    <row r="25" spans="1:7" s="85" customFormat="1" ht="37.5" customHeight="1">
      <c r="A25" s="189"/>
      <c r="B25" s="103"/>
      <c r="C25" s="190"/>
      <c r="D25" s="365"/>
      <c r="E25" s="190"/>
      <c r="F25" s="103"/>
      <c r="G25" s="191"/>
    </row>
    <row r="26" spans="1:7" s="85" customFormat="1" ht="37.5" customHeight="1">
      <c r="A26" s="189"/>
      <c r="B26" s="103"/>
      <c r="C26" s="190"/>
      <c r="D26" s="365"/>
      <c r="E26" s="190"/>
      <c r="F26" s="103"/>
      <c r="G26" s="191"/>
    </row>
    <row r="27" spans="1:7" s="85" customFormat="1" ht="37.5" customHeight="1">
      <c r="A27" s="189"/>
      <c r="B27" s="103"/>
      <c r="C27" s="190"/>
      <c r="D27" s="365"/>
      <c r="E27" s="190"/>
      <c r="F27" s="103"/>
      <c r="G27" s="191"/>
    </row>
    <row r="28" spans="1:7" s="85" customFormat="1" ht="37.5" customHeight="1" thickBot="1">
      <c r="A28" s="359" t="s">
        <v>367</v>
      </c>
      <c r="B28" s="360">
        <f>B7+B16</f>
        <v>2685026950385</v>
      </c>
      <c r="C28" s="361">
        <f>B28/$B$28*100</f>
        <v>100</v>
      </c>
      <c r="D28" s="360">
        <f>D7+D16</f>
        <v>2222165405914</v>
      </c>
      <c r="E28" s="361">
        <f>D28/$D$28*100</f>
        <v>100</v>
      </c>
      <c r="F28" s="360">
        <f>B28-D28</f>
        <v>462861544471</v>
      </c>
      <c r="G28" s="362">
        <f>F28/D28*100</f>
        <v>20.829302051015421</v>
      </c>
    </row>
    <row r="29" spans="1:7" s="85" customFormat="1" ht="30" customHeight="1">
      <c r="A29" s="86"/>
      <c r="B29" s="87"/>
      <c r="C29" s="88"/>
      <c r="D29" s="87"/>
      <c r="E29" s="88"/>
      <c r="F29" s="87"/>
      <c r="G29" s="88"/>
    </row>
    <row r="30" spans="1:7" s="85" customFormat="1" ht="21.9" customHeight="1">
      <c r="A30" s="86"/>
      <c r="B30" s="87"/>
      <c r="C30" s="88"/>
      <c r="D30" s="87"/>
      <c r="E30" s="88"/>
      <c r="F30" s="87"/>
      <c r="G30" s="88"/>
    </row>
    <row r="31" spans="1:7" ht="21.9" customHeight="1">
      <c r="A31" s="86"/>
    </row>
    <row r="32" spans="1:7" ht="21.9" customHeight="1">
      <c r="A32" s="86"/>
    </row>
    <row r="33" spans="1:1" ht="21.9" customHeight="1">
      <c r="A33" s="86"/>
    </row>
    <row r="34" spans="1:1" ht="19.5" customHeight="1"/>
  </sheetData>
  <mergeCells count="8">
    <mergeCell ref="A1:G1"/>
    <mergeCell ref="A2:G2"/>
    <mergeCell ref="A3:G3"/>
    <mergeCell ref="F5:G5"/>
    <mergeCell ref="A5:A6"/>
    <mergeCell ref="B5:C6"/>
    <mergeCell ref="D5:E6"/>
    <mergeCell ref="F4:G4"/>
  </mergeCells>
  <phoneticPr fontId="2" type="noConversion"/>
  <printOptions horizontalCentered="1"/>
  <pageMargins left="0.39370078740157483" right="0.39370078740157483" top="0.78740157480314965" bottom="0.78740157480314965" header="0.11811023622047245" footer="0.39370078740157483"/>
  <pageSetup paperSize="9" scale="62" orientation="portrait" r:id="rId1"/>
  <headerFooter alignWithMargins="0">
    <oddFooter>&amp;C&amp;"標楷體,標準"&amp;14 &amp;16 13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workbookViewId="0">
      <selection activeCell="D19" sqref="D19"/>
    </sheetView>
  </sheetViews>
  <sheetFormatPr defaultColWidth="9.75" defaultRowHeight="16.2"/>
  <cols>
    <col min="1" max="1" width="38.75" style="46" customWidth="1"/>
    <col min="2" max="2" width="16.75" style="46" customWidth="1"/>
    <col min="3" max="3" width="14.9140625" style="46" customWidth="1"/>
    <col min="4" max="16384" width="9.75" style="46"/>
  </cols>
  <sheetData>
    <row r="1" spans="1:3" ht="20.100000000000001" customHeight="1">
      <c r="A1" s="520" t="s">
        <v>244</v>
      </c>
      <c r="B1" s="520"/>
      <c r="C1" s="520"/>
    </row>
    <row r="2" spans="1:3" ht="20.100000000000001" customHeight="1">
      <c r="A2" s="651" t="s">
        <v>266</v>
      </c>
      <c r="B2" s="651"/>
      <c r="C2" s="651"/>
    </row>
    <row r="3" spans="1:3" ht="20.100000000000001" customHeight="1">
      <c r="A3" s="654" t="s">
        <v>561</v>
      </c>
      <c r="B3" s="655"/>
      <c r="C3" s="656"/>
    </row>
    <row r="4" spans="1:3" ht="20.100000000000001" customHeight="1" thickBot="1">
      <c r="A4" s="29"/>
      <c r="C4" s="81" t="s">
        <v>245</v>
      </c>
    </row>
    <row r="5" spans="1:3" ht="21" customHeight="1">
      <c r="A5" s="278" t="s">
        <v>246</v>
      </c>
      <c r="B5" s="279" t="s">
        <v>47</v>
      </c>
      <c r="C5" s="223" t="s">
        <v>247</v>
      </c>
    </row>
    <row r="6" spans="1:3" ht="24" customHeight="1">
      <c r="A6" s="280" t="s">
        <v>248</v>
      </c>
      <c r="B6" s="96"/>
      <c r="C6" s="281"/>
    </row>
    <row r="7" spans="1:3" ht="24" customHeight="1">
      <c r="A7" s="282" t="s">
        <v>734</v>
      </c>
      <c r="B7" s="97">
        <v>6643942610</v>
      </c>
      <c r="C7" s="287"/>
    </row>
    <row r="8" spans="1:3" ht="21" customHeight="1">
      <c r="A8" s="282"/>
      <c r="B8" s="98"/>
      <c r="C8" s="281"/>
    </row>
    <row r="9" spans="1:3" ht="21" customHeight="1">
      <c r="A9" s="282"/>
      <c r="B9" s="98"/>
      <c r="C9" s="281"/>
    </row>
    <row r="10" spans="1:3" ht="21" customHeight="1">
      <c r="A10" s="282"/>
      <c r="B10" s="98"/>
      <c r="C10" s="281"/>
    </row>
    <row r="11" spans="1:3" ht="21" customHeight="1">
      <c r="A11" s="282"/>
      <c r="B11" s="98"/>
      <c r="C11" s="281"/>
    </row>
    <row r="12" spans="1:3" ht="21" customHeight="1">
      <c r="A12" s="282"/>
      <c r="B12" s="98"/>
      <c r="C12" s="281"/>
    </row>
    <row r="13" spans="1:3" ht="21" customHeight="1">
      <c r="A13" s="282"/>
      <c r="B13" s="98"/>
      <c r="C13" s="281"/>
    </row>
    <row r="14" spans="1:3" ht="21" customHeight="1">
      <c r="A14" s="282"/>
      <c r="B14" s="98"/>
      <c r="C14" s="281"/>
    </row>
    <row r="15" spans="1:3" ht="21" customHeight="1">
      <c r="A15" s="282"/>
      <c r="B15" s="98"/>
      <c r="C15" s="281"/>
    </row>
    <row r="16" spans="1:3" ht="21" customHeight="1">
      <c r="A16" s="282"/>
      <c r="B16" s="98"/>
      <c r="C16" s="281"/>
    </row>
    <row r="17" spans="1:3" ht="21" customHeight="1">
      <c r="A17" s="283"/>
      <c r="B17" s="98"/>
      <c r="C17" s="281"/>
    </row>
    <row r="18" spans="1:3" ht="21" customHeight="1">
      <c r="A18" s="283"/>
      <c r="B18" s="98"/>
      <c r="C18" s="281"/>
    </row>
    <row r="19" spans="1:3" ht="21" customHeight="1">
      <c r="A19" s="283"/>
      <c r="B19" s="98"/>
      <c r="C19" s="281"/>
    </row>
    <row r="20" spans="1:3" ht="21" customHeight="1">
      <c r="A20" s="283"/>
      <c r="B20" s="98"/>
      <c r="C20" s="281"/>
    </row>
    <row r="21" spans="1:3" ht="21" customHeight="1">
      <c r="A21" s="283"/>
      <c r="B21" s="98"/>
      <c r="C21" s="281"/>
    </row>
    <row r="22" spans="1:3" ht="21" customHeight="1">
      <c r="A22" s="283"/>
      <c r="B22" s="98"/>
      <c r="C22" s="281"/>
    </row>
    <row r="23" spans="1:3" ht="21" customHeight="1">
      <c r="A23" s="283"/>
      <c r="B23" s="98"/>
      <c r="C23" s="281"/>
    </row>
    <row r="24" spans="1:3" ht="21" customHeight="1">
      <c r="A24" s="283"/>
      <c r="B24" s="98"/>
      <c r="C24" s="281"/>
    </row>
    <row r="25" spans="1:3" ht="21" customHeight="1">
      <c r="A25" s="283"/>
      <c r="B25" s="98"/>
      <c r="C25" s="281"/>
    </row>
    <row r="26" spans="1:3" ht="21" customHeight="1">
      <c r="A26" s="283"/>
      <c r="B26" s="98"/>
      <c r="C26" s="281"/>
    </row>
    <row r="27" spans="1:3" ht="21" customHeight="1">
      <c r="A27" s="283"/>
      <c r="B27" s="98"/>
      <c r="C27" s="281"/>
    </row>
    <row r="28" spans="1:3" ht="21" customHeight="1">
      <c r="A28" s="283"/>
      <c r="B28" s="98"/>
      <c r="C28" s="281"/>
    </row>
    <row r="29" spans="1:3" ht="21" customHeight="1">
      <c r="A29" s="283"/>
      <c r="B29" s="98"/>
      <c r="C29" s="281"/>
    </row>
    <row r="30" spans="1:3" ht="21" customHeight="1">
      <c r="A30" s="283"/>
      <c r="B30" s="98"/>
      <c r="C30" s="281"/>
    </row>
    <row r="31" spans="1:3" ht="21" customHeight="1">
      <c r="A31" s="283"/>
      <c r="B31" s="98"/>
      <c r="C31" s="281"/>
    </row>
    <row r="32" spans="1:3" ht="21" customHeight="1" thickBot="1">
      <c r="A32" s="288"/>
      <c r="B32" s="285"/>
      <c r="C32" s="286"/>
    </row>
    <row r="37" spans="1:1">
      <c r="A37" s="47" t="s">
        <v>249</v>
      </c>
    </row>
  </sheetData>
  <mergeCells count="3">
    <mergeCell ref="A1:C1"/>
    <mergeCell ref="A2:C2"/>
    <mergeCell ref="A3:C3"/>
  </mergeCells>
  <phoneticPr fontId="9" type="noConversion"/>
  <pageMargins left="0.59055118110236227" right="0.39370078740157483" top="0.78740157480314965" bottom="0.78740157480314965" header="0.11811023622047245" footer="0.39370078740157483"/>
  <pageSetup paperSize="9" fitToHeight="0" orientation="portrait" r:id="rId1"/>
  <headerFooter>
    <oddFooter>&amp;C&amp;"標楷體,標準"&amp;10 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7">
    <pageSetUpPr fitToPage="1"/>
  </sheetPr>
  <dimension ref="A1:E24"/>
  <sheetViews>
    <sheetView zoomScale="75" zoomScaleNormal="75" workbookViewId="0">
      <selection activeCell="B10" sqref="B10"/>
    </sheetView>
  </sheetViews>
  <sheetFormatPr defaultColWidth="9.75" defaultRowHeight="16.2"/>
  <cols>
    <col min="1" max="4" width="18.75" style="1" customWidth="1"/>
    <col min="5" max="5" width="10.75" style="1" customWidth="1"/>
    <col min="6" max="16384" width="9.75" style="1"/>
  </cols>
  <sheetData>
    <row r="1" spans="1:5" ht="30" customHeight="1">
      <c r="A1" s="474" t="s">
        <v>451</v>
      </c>
      <c r="B1" s="475"/>
      <c r="C1" s="475"/>
      <c r="D1" s="475"/>
      <c r="E1" s="475"/>
    </row>
    <row r="2" spans="1:5" ht="30" customHeight="1">
      <c r="A2" s="480" t="s">
        <v>454</v>
      </c>
      <c r="B2" s="481"/>
      <c r="C2" s="481"/>
      <c r="D2" s="481"/>
      <c r="E2" s="481"/>
    </row>
    <row r="3" spans="1:5" ht="30" customHeight="1">
      <c r="A3" s="478" t="s">
        <v>560</v>
      </c>
      <c r="B3" s="479"/>
      <c r="C3" s="479"/>
      <c r="D3" s="479"/>
      <c r="E3" s="479"/>
    </row>
    <row r="4" spans="1:5" ht="30" customHeight="1" thickBot="1">
      <c r="A4" s="2"/>
      <c r="B4" s="2"/>
      <c r="C4" s="2"/>
      <c r="E4" s="21" t="s">
        <v>65</v>
      </c>
    </row>
    <row r="5" spans="1:5" ht="50.1" customHeight="1">
      <c r="A5" s="484" t="s">
        <v>68</v>
      </c>
      <c r="B5" s="482" t="s">
        <v>66</v>
      </c>
      <c r="C5" s="482" t="s">
        <v>67</v>
      </c>
      <c r="D5" s="476" t="s">
        <v>10</v>
      </c>
      <c r="E5" s="477"/>
    </row>
    <row r="6" spans="1:5" ht="50.1" customHeight="1">
      <c r="A6" s="485"/>
      <c r="B6" s="483"/>
      <c r="C6" s="483"/>
      <c r="D6" s="19" t="s">
        <v>72</v>
      </c>
      <c r="E6" s="20" t="s">
        <v>132</v>
      </c>
    </row>
    <row r="7" spans="1:5" ht="45" customHeight="1">
      <c r="A7" s="22" t="s">
        <v>69</v>
      </c>
      <c r="B7" s="36"/>
      <c r="C7" s="36"/>
      <c r="D7" s="37"/>
      <c r="E7" s="38"/>
    </row>
    <row r="8" spans="1:5" ht="45" customHeight="1">
      <c r="A8" s="23" t="s">
        <v>375</v>
      </c>
      <c r="B8" s="105">
        <v>221282725735</v>
      </c>
      <c r="C8" s="105">
        <v>207567388046</v>
      </c>
      <c r="D8" s="39">
        <f>B8-C8</f>
        <v>13715337689</v>
      </c>
      <c r="E8" s="40">
        <f>D8/C8*100</f>
        <v>6.6076553827234559</v>
      </c>
    </row>
    <row r="9" spans="1:5" ht="45" customHeight="1">
      <c r="A9" s="23" t="s">
        <v>70</v>
      </c>
      <c r="B9" s="105"/>
      <c r="C9" s="105"/>
      <c r="D9" s="39"/>
      <c r="E9" s="40"/>
    </row>
    <row r="10" spans="1:5" ht="45" customHeight="1">
      <c r="A10" s="23" t="s">
        <v>73</v>
      </c>
      <c r="B10" s="105">
        <v>26903089673</v>
      </c>
      <c r="C10" s="105">
        <v>21505522353</v>
      </c>
      <c r="D10" s="39">
        <f>B10-C10</f>
        <v>5397567320</v>
      </c>
      <c r="E10" s="40">
        <f>D10/C10*100</f>
        <v>25.098517633760448</v>
      </c>
    </row>
    <row r="11" spans="1:5" ht="45" customHeight="1">
      <c r="A11" s="23"/>
      <c r="B11" s="105"/>
      <c r="C11" s="105"/>
      <c r="D11" s="39"/>
      <c r="E11" s="40"/>
    </row>
    <row r="12" spans="1:5" ht="45" customHeight="1">
      <c r="A12" s="23"/>
      <c r="B12" s="105"/>
      <c r="C12" s="105"/>
      <c r="D12" s="39"/>
      <c r="E12" s="40"/>
    </row>
    <row r="13" spans="1:5" ht="45" customHeight="1">
      <c r="A13" s="23"/>
      <c r="B13" s="105"/>
      <c r="C13" s="105"/>
      <c r="D13" s="39"/>
      <c r="E13" s="40"/>
    </row>
    <row r="14" spans="1:5" ht="45" customHeight="1">
      <c r="A14" s="23"/>
      <c r="B14" s="39"/>
      <c r="C14" s="39"/>
      <c r="D14" s="39"/>
      <c r="E14" s="40"/>
    </row>
    <row r="15" spans="1:5" ht="45" customHeight="1">
      <c r="A15" s="23"/>
      <c r="B15" s="39"/>
      <c r="C15" s="39"/>
      <c r="D15" s="39"/>
      <c r="E15" s="40"/>
    </row>
    <row r="16" spans="1:5" ht="45" customHeight="1">
      <c r="A16" s="23"/>
      <c r="B16" s="39"/>
      <c r="C16" s="39"/>
      <c r="D16" s="39"/>
      <c r="E16" s="40"/>
    </row>
    <row r="17" spans="1:5" ht="45" customHeight="1" thickBot="1">
      <c r="A17" s="24" t="s">
        <v>71</v>
      </c>
      <c r="B17" s="106">
        <f>B8-B10</f>
        <v>194379636062</v>
      </c>
      <c r="C17" s="41">
        <f>C8-C10</f>
        <v>186061865693</v>
      </c>
      <c r="D17" s="41">
        <f>B17-C17</f>
        <v>8317770369</v>
      </c>
      <c r="E17" s="42">
        <f>D17/C17*100</f>
        <v>4.470432637026347</v>
      </c>
    </row>
    <row r="18" spans="1:5" ht="22.5" customHeight="1">
      <c r="A18" s="3"/>
      <c r="B18" s="8"/>
      <c r="C18" s="8"/>
      <c r="D18" s="8"/>
      <c r="E18" s="9"/>
    </row>
    <row r="19" spans="1:5" s="4" customFormat="1" ht="22.5" customHeight="1">
      <c r="A19" s="11"/>
    </row>
    <row r="20" spans="1:5" s="4" customFormat="1" ht="22.5" customHeight="1">
      <c r="A20" s="7"/>
    </row>
    <row r="21" spans="1:5" s="14" customFormat="1" ht="23.25" customHeight="1"/>
    <row r="22" spans="1:5" s="14" customFormat="1" ht="23.25" customHeight="1">
      <c r="A22" s="15"/>
    </row>
    <row r="23" spans="1:5" s="14" customFormat="1" ht="23.25" customHeight="1">
      <c r="A23" s="15"/>
    </row>
    <row r="24" spans="1:5" s="14" customFormat="1" ht="21.75" customHeight="1">
      <c r="A24" s="15"/>
    </row>
  </sheetData>
  <mergeCells count="7">
    <mergeCell ref="A1:E1"/>
    <mergeCell ref="D5:E5"/>
    <mergeCell ref="A3:E3"/>
    <mergeCell ref="A2:E2"/>
    <mergeCell ref="B5:B6"/>
    <mergeCell ref="C5:C6"/>
    <mergeCell ref="A5:A6"/>
  </mergeCells>
  <phoneticPr fontId="2" type="noConversion"/>
  <pageMargins left="0.39370078740157483" right="0.39370078740157483" top="0.78740157480314965" bottom="0.78740157480314965" header="0.11811023622047245" footer="0.39370078740157483"/>
  <pageSetup paperSize="9" scale="87" orientation="portrait" r:id="rId1"/>
  <headerFooter alignWithMargins="0">
    <oddFooter>&amp;C&amp;"標楷體,標準" 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75" zoomScaleNormal="75" workbookViewId="0">
      <selection activeCell="A16" sqref="A16"/>
    </sheetView>
  </sheetViews>
  <sheetFormatPr defaultColWidth="8.9140625" defaultRowHeight="16.2"/>
  <cols>
    <col min="1" max="1" width="40" style="30" customWidth="1"/>
    <col min="2" max="2" width="14.33203125" style="30" bestFit="1" customWidth="1"/>
    <col min="3" max="3" width="15.33203125" style="123" bestFit="1" customWidth="1"/>
    <col min="4" max="4" width="15.33203125" style="30" bestFit="1" customWidth="1"/>
    <col min="5" max="5" width="9.25" style="30" customWidth="1"/>
    <col min="6" max="6" width="2.4140625" style="30" customWidth="1"/>
    <col min="7" max="7" width="17.08203125" style="30" customWidth="1"/>
    <col min="8" max="16384" width="8.9140625" style="30"/>
  </cols>
  <sheetData>
    <row r="1" spans="1:7" ht="28.2">
      <c r="A1" s="487" t="s">
        <v>455</v>
      </c>
      <c r="B1" s="488"/>
      <c r="C1" s="488"/>
      <c r="D1" s="488"/>
      <c r="E1" s="488"/>
      <c r="F1" s="488"/>
      <c r="G1" s="488"/>
    </row>
    <row r="2" spans="1:7" ht="28.2">
      <c r="A2" s="488" t="s">
        <v>456</v>
      </c>
      <c r="B2" s="487"/>
      <c r="C2" s="487"/>
      <c r="D2" s="487"/>
      <c r="E2" s="487"/>
      <c r="F2" s="487"/>
      <c r="G2" s="487"/>
    </row>
    <row r="3" spans="1:7" ht="24.6">
      <c r="A3" s="489" t="s">
        <v>562</v>
      </c>
      <c r="B3" s="489"/>
      <c r="C3" s="489"/>
      <c r="D3" s="489"/>
      <c r="E3" s="489"/>
      <c r="F3" s="489"/>
      <c r="G3" s="489"/>
    </row>
    <row r="4" spans="1:7" ht="20.399999999999999" thickBot="1">
      <c r="A4" s="52"/>
      <c r="G4" s="32" t="s">
        <v>178</v>
      </c>
    </row>
    <row r="5" spans="1:7" ht="30.75" customHeight="1">
      <c r="A5" s="490" t="s">
        <v>25</v>
      </c>
      <c r="B5" s="492" t="s">
        <v>192</v>
      </c>
      <c r="C5" s="446" t="s">
        <v>117</v>
      </c>
      <c r="D5" s="494" t="s">
        <v>118</v>
      </c>
      <c r="E5" s="495"/>
      <c r="F5" s="496" t="s">
        <v>110</v>
      </c>
      <c r="G5" s="497"/>
    </row>
    <row r="6" spans="1:7" ht="62.25" customHeight="1">
      <c r="A6" s="491"/>
      <c r="B6" s="493"/>
      <c r="C6" s="445"/>
      <c r="D6" s="62" t="s">
        <v>119</v>
      </c>
      <c r="E6" s="62" t="s">
        <v>128</v>
      </c>
      <c r="F6" s="498"/>
      <c r="G6" s="499"/>
    </row>
    <row r="7" spans="1:7" ht="27" customHeight="1">
      <c r="A7" s="210" t="s">
        <v>324</v>
      </c>
      <c r="B7" s="33">
        <v>90246820000</v>
      </c>
      <c r="C7" s="100">
        <f>C8+C14+C26</f>
        <v>399696786395</v>
      </c>
      <c r="D7" s="71">
        <f>C7-B7</f>
        <v>309449966395</v>
      </c>
      <c r="E7" s="163">
        <f>D7/B7*100</f>
        <v>342.89293118028979</v>
      </c>
      <c r="F7" s="500" t="s">
        <v>434</v>
      </c>
      <c r="G7" s="503" t="s">
        <v>678</v>
      </c>
    </row>
    <row r="8" spans="1:7" ht="25.8" customHeight="1">
      <c r="A8" s="212" t="s">
        <v>543</v>
      </c>
      <c r="B8" s="34"/>
      <c r="C8" s="101">
        <f>SUM(C9:C13)</f>
        <v>6388718487</v>
      </c>
      <c r="D8" s="73"/>
      <c r="E8" s="169"/>
      <c r="F8" s="501"/>
      <c r="G8" s="504"/>
    </row>
    <row r="9" spans="1:7" ht="25.8" customHeight="1">
      <c r="A9" s="212" t="s">
        <v>542</v>
      </c>
      <c r="B9" s="34"/>
      <c r="C9" s="101">
        <v>2865115600</v>
      </c>
      <c r="D9" s="73"/>
      <c r="E9" s="74"/>
      <c r="F9" s="501"/>
      <c r="G9" s="504"/>
    </row>
    <row r="10" spans="1:7" ht="25.8" customHeight="1">
      <c r="A10" s="212" t="s">
        <v>411</v>
      </c>
      <c r="B10" s="34"/>
      <c r="C10" s="101">
        <v>3015624524</v>
      </c>
      <c r="D10" s="73"/>
      <c r="E10" s="74"/>
      <c r="F10" s="501"/>
      <c r="G10" s="504"/>
    </row>
    <row r="11" spans="1:7" ht="25.8" customHeight="1">
      <c r="A11" s="212" t="s">
        <v>412</v>
      </c>
      <c r="B11" s="34"/>
      <c r="C11" s="101">
        <v>353537000</v>
      </c>
      <c r="D11" s="73"/>
      <c r="E11" s="74"/>
      <c r="F11" s="501"/>
      <c r="G11" s="504"/>
    </row>
    <row r="12" spans="1:7" ht="27.6" customHeight="1">
      <c r="A12" s="212" t="s">
        <v>413</v>
      </c>
      <c r="B12" s="34"/>
      <c r="C12" s="101">
        <v>147262696</v>
      </c>
      <c r="D12" s="73"/>
      <c r="E12" s="74"/>
      <c r="F12" s="501"/>
      <c r="G12" s="504"/>
    </row>
    <row r="13" spans="1:7" ht="27.6" customHeight="1">
      <c r="A13" s="212" t="s">
        <v>414</v>
      </c>
      <c r="B13" s="34"/>
      <c r="C13" s="101">
        <v>7178667</v>
      </c>
      <c r="D13" s="73"/>
      <c r="E13" s="74"/>
      <c r="F13" s="501"/>
      <c r="G13" s="504"/>
    </row>
    <row r="14" spans="1:7" ht="27" customHeight="1">
      <c r="A14" s="212" t="s">
        <v>535</v>
      </c>
      <c r="B14" s="34"/>
      <c r="C14" s="101">
        <f>SUM(C15:C25)</f>
        <v>86641454189</v>
      </c>
      <c r="D14" s="73"/>
      <c r="E14" s="74"/>
      <c r="F14" s="377"/>
      <c r="G14" s="504"/>
    </row>
    <row r="15" spans="1:7" ht="27" customHeight="1">
      <c r="A15" s="212" t="s">
        <v>534</v>
      </c>
      <c r="B15" s="34"/>
      <c r="C15" s="101">
        <v>2131519188</v>
      </c>
      <c r="D15" s="73"/>
      <c r="E15" s="74"/>
      <c r="F15" s="486" t="s">
        <v>435</v>
      </c>
      <c r="G15" s="502" t="s">
        <v>679</v>
      </c>
    </row>
    <row r="16" spans="1:7" ht="27" customHeight="1">
      <c r="A16" s="212" t="s">
        <v>415</v>
      </c>
      <c r="B16" s="34"/>
      <c r="C16" s="101">
        <v>4744793668</v>
      </c>
      <c r="D16" s="73"/>
      <c r="E16" s="74"/>
      <c r="F16" s="486"/>
      <c r="G16" s="502"/>
    </row>
    <row r="17" spans="1:7" ht="27" customHeight="1">
      <c r="A17" s="212" t="s">
        <v>416</v>
      </c>
      <c r="B17" s="34"/>
      <c r="C17" s="101">
        <v>22677517</v>
      </c>
      <c r="D17" s="73"/>
      <c r="E17" s="74"/>
      <c r="F17" s="486"/>
      <c r="G17" s="502"/>
    </row>
    <row r="18" spans="1:7" ht="27" customHeight="1">
      <c r="A18" s="212" t="s">
        <v>417</v>
      </c>
      <c r="B18" s="34"/>
      <c r="C18" s="101">
        <v>1744734272</v>
      </c>
      <c r="D18" s="73"/>
      <c r="E18" s="74"/>
      <c r="F18" s="486"/>
      <c r="G18" s="502"/>
    </row>
    <row r="19" spans="1:7" ht="27" customHeight="1">
      <c r="A19" s="212" t="s">
        <v>418</v>
      </c>
      <c r="B19" s="34"/>
      <c r="C19" s="101">
        <v>26739000</v>
      </c>
      <c r="D19" s="73"/>
      <c r="E19" s="74"/>
      <c r="F19" s="486"/>
      <c r="G19" s="502"/>
    </row>
    <row r="20" spans="1:7" ht="27" customHeight="1">
      <c r="A20" s="212" t="s">
        <v>419</v>
      </c>
      <c r="B20" s="34"/>
      <c r="C20" s="101">
        <v>1843826140</v>
      </c>
      <c r="D20" s="73"/>
      <c r="E20" s="74"/>
      <c r="F20" s="486"/>
      <c r="G20" s="502"/>
    </row>
    <row r="21" spans="1:7" ht="27" customHeight="1">
      <c r="A21" s="212" t="s">
        <v>420</v>
      </c>
      <c r="B21" s="34"/>
      <c r="C21" s="101">
        <v>3174205</v>
      </c>
      <c r="D21" s="73"/>
      <c r="E21" s="74"/>
      <c r="F21" s="486"/>
      <c r="G21" s="502"/>
    </row>
    <row r="22" spans="1:7" ht="27" customHeight="1">
      <c r="A22" s="212" t="s">
        <v>421</v>
      </c>
      <c r="B22" s="34"/>
      <c r="C22" s="101">
        <v>1171000</v>
      </c>
      <c r="D22" s="73"/>
      <c r="E22" s="74"/>
      <c r="F22" s="486"/>
      <c r="G22" s="502"/>
    </row>
    <row r="23" spans="1:7" ht="27" customHeight="1">
      <c r="A23" s="212" t="s">
        <v>677</v>
      </c>
      <c r="B23" s="34"/>
      <c r="C23" s="101">
        <v>23018315103</v>
      </c>
      <c r="D23" s="73"/>
      <c r="E23" s="74"/>
      <c r="F23" s="486"/>
      <c r="G23" s="502"/>
    </row>
    <row r="24" spans="1:7" ht="27" customHeight="1">
      <c r="A24" s="212" t="s">
        <v>422</v>
      </c>
      <c r="B24" s="34"/>
      <c r="C24" s="101">
        <v>53101142841</v>
      </c>
      <c r="D24" s="73"/>
      <c r="E24" s="74"/>
      <c r="F24" s="355"/>
      <c r="G24" s="354"/>
    </row>
    <row r="25" spans="1:7" ht="27" customHeight="1">
      <c r="A25" s="212" t="s">
        <v>423</v>
      </c>
      <c r="B25" s="34"/>
      <c r="C25" s="101">
        <v>3361255</v>
      </c>
      <c r="D25" s="73"/>
      <c r="E25" s="74"/>
      <c r="F25" s="355"/>
      <c r="G25" s="354"/>
    </row>
    <row r="26" spans="1:7" ht="27" customHeight="1">
      <c r="A26" s="212" t="s">
        <v>537</v>
      </c>
      <c r="B26" s="34"/>
      <c r="C26" s="101">
        <f>SUM(C27:C36)</f>
        <v>306666613719</v>
      </c>
      <c r="D26" s="73"/>
      <c r="E26" s="74"/>
      <c r="F26" s="337"/>
      <c r="G26" s="336"/>
    </row>
    <row r="27" spans="1:7" ht="27" customHeight="1">
      <c r="A27" s="212" t="s">
        <v>536</v>
      </c>
      <c r="B27" s="34"/>
      <c r="C27" s="101">
        <v>22014497748</v>
      </c>
      <c r="D27" s="73"/>
      <c r="E27" s="74"/>
      <c r="F27" s="337"/>
      <c r="G27" s="336"/>
    </row>
    <row r="28" spans="1:7" ht="27" customHeight="1">
      <c r="A28" s="212" t="s">
        <v>424</v>
      </c>
      <c r="B28" s="34"/>
      <c r="C28" s="101">
        <v>226455212</v>
      </c>
      <c r="D28" s="73"/>
      <c r="E28" s="74"/>
      <c r="F28" s="337"/>
      <c r="G28" s="336"/>
    </row>
    <row r="29" spans="1:7" ht="27" customHeight="1">
      <c r="A29" s="212" t="s">
        <v>425</v>
      </c>
      <c r="B29" s="34"/>
      <c r="C29" s="101">
        <v>12633784647</v>
      </c>
      <c r="D29" s="73"/>
      <c r="E29" s="74"/>
      <c r="F29" s="337"/>
      <c r="G29" s="336"/>
    </row>
    <row r="30" spans="1:7" ht="27" customHeight="1">
      <c r="A30" s="212" t="s">
        <v>426</v>
      </c>
      <c r="B30" s="34"/>
      <c r="C30" s="101">
        <v>112478640</v>
      </c>
      <c r="D30" s="73"/>
      <c r="E30" s="74"/>
      <c r="F30" s="337"/>
      <c r="G30" s="336"/>
    </row>
    <row r="31" spans="1:7" ht="27" customHeight="1">
      <c r="A31" s="212" t="s">
        <v>427</v>
      </c>
      <c r="B31" s="34"/>
      <c r="C31" s="101">
        <v>62746809949</v>
      </c>
      <c r="D31" s="73"/>
      <c r="E31" s="74"/>
      <c r="F31" s="337"/>
      <c r="G31" s="336"/>
    </row>
    <row r="32" spans="1:7" ht="27" customHeight="1">
      <c r="A32" s="212" t="s">
        <v>428</v>
      </c>
      <c r="B32" s="34"/>
      <c r="C32" s="101">
        <v>200996047887</v>
      </c>
      <c r="D32" s="73"/>
      <c r="E32" s="74"/>
      <c r="F32" s="337"/>
      <c r="G32" s="332"/>
    </row>
    <row r="33" spans="1:7" ht="27" customHeight="1">
      <c r="A33" s="212" t="s">
        <v>429</v>
      </c>
      <c r="B33" s="34"/>
      <c r="C33" s="101">
        <v>7137146595</v>
      </c>
      <c r="D33" s="73"/>
      <c r="E33" s="74"/>
      <c r="F33" s="328"/>
      <c r="G33" s="330"/>
    </row>
    <row r="34" spans="1:7" ht="27" customHeight="1">
      <c r="A34" s="212" t="s">
        <v>430</v>
      </c>
      <c r="B34" s="34"/>
      <c r="C34" s="101">
        <v>762396335</v>
      </c>
      <c r="D34" s="73"/>
      <c r="E34" s="74"/>
      <c r="F34" s="328"/>
      <c r="G34" s="330"/>
    </row>
    <row r="35" spans="1:7" ht="27" customHeight="1">
      <c r="A35" s="212" t="s">
        <v>431</v>
      </c>
      <c r="B35" s="34"/>
      <c r="C35" s="101">
        <v>423232</v>
      </c>
      <c r="D35" s="73"/>
      <c r="E35" s="74"/>
      <c r="F35" s="328"/>
      <c r="G35" s="330"/>
    </row>
    <row r="36" spans="1:7" ht="27" customHeight="1">
      <c r="A36" s="212" t="s">
        <v>432</v>
      </c>
      <c r="B36" s="34"/>
      <c r="C36" s="101">
        <v>36573474</v>
      </c>
      <c r="D36" s="73"/>
      <c r="E36" s="74"/>
      <c r="F36" s="328"/>
      <c r="G36" s="330"/>
    </row>
    <row r="37" spans="1:7" ht="25.8" customHeight="1" thickBot="1">
      <c r="A37" s="237" t="s">
        <v>41</v>
      </c>
      <c r="B37" s="35">
        <f>B7</f>
        <v>90246820000</v>
      </c>
      <c r="C37" s="102">
        <f>C7</f>
        <v>399696786395</v>
      </c>
      <c r="D37" s="215">
        <f>D7</f>
        <v>309449966395</v>
      </c>
      <c r="E37" s="216">
        <f>E7</f>
        <v>342.89293118028979</v>
      </c>
      <c r="F37" s="329"/>
      <c r="G37" s="331"/>
    </row>
    <row r="38" spans="1:7" ht="21.9" customHeight="1">
      <c r="A38" s="30" t="s">
        <v>538</v>
      </c>
      <c r="C38" s="30"/>
    </row>
    <row r="39" spans="1:7" ht="21.9" customHeight="1">
      <c r="A39" s="54" t="s">
        <v>257</v>
      </c>
      <c r="C39" s="30"/>
    </row>
  </sheetData>
  <mergeCells count="12">
    <mergeCell ref="F15:F23"/>
    <mergeCell ref="A1:G1"/>
    <mergeCell ref="A2:G2"/>
    <mergeCell ref="A3:G3"/>
    <mergeCell ref="A5:A6"/>
    <mergeCell ref="B5:B6"/>
    <mergeCell ref="C5:C6"/>
    <mergeCell ref="D5:E5"/>
    <mergeCell ref="F5:G6"/>
    <mergeCell ref="F7:F13"/>
    <mergeCell ref="G15:G23"/>
    <mergeCell ref="G7:G14"/>
  </mergeCells>
  <phoneticPr fontId="9" type="noConversion"/>
  <printOptions horizontalCentered="1"/>
  <pageMargins left="0.39370078740157483" right="0.39370078740157483" top="0.78740157480314965" bottom="0.78740157480314965" header="0.11811023622047245" footer="0.39370078740157483"/>
  <pageSetup paperSize="9" scale="65" firstPageNumber="15" fitToHeight="0" orientation="portrait" useFirstPageNumber="1" r:id="rId1"/>
  <headerFooter alignWithMargins="0">
    <oddFooter>&amp;C&amp;"標楷體,標準"&amp;14&amp;P</oddFooter>
  </headerFooter>
  <ignoredErrors>
    <ignoredError sqref="C1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37"/>
  <sheetViews>
    <sheetView zoomScale="75" zoomScaleNormal="75" workbookViewId="0">
      <selection activeCell="D12" sqref="D12"/>
    </sheetView>
  </sheetViews>
  <sheetFormatPr defaultColWidth="8.9140625" defaultRowHeight="16.2"/>
  <cols>
    <col min="1" max="1" width="37.4140625" style="30" customWidth="1"/>
    <col min="2" max="2" width="13" style="30" customWidth="1"/>
    <col min="3" max="3" width="14.33203125" style="123" bestFit="1" customWidth="1"/>
    <col min="4" max="4" width="13.4140625" style="30" customWidth="1"/>
    <col min="5" max="5" width="9.25" style="30" customWidth="1"/>
    <col min="6" max="6" width="2.58203125" style="30" customWidth="1"/>
    <col min="7" max="7" width="21.4140625" style="30" customWidth="1"/>
    <col min="8" max="16384" width="8.9140625" style="30"/>
  </cols>
  <sheetData>
    <row r="1" spans="1:7" ht="28.2">
      <c r="A1" s="487" t="s">
        <v>455</v>
      </c>
      <c r="B1" s="488"/>
      <c r="C1" s="488"/>
      <c r="D1" s="488"/>
      <c r="E1" s="488"/>
      <c r="F1" s="488"/>
      <c r="G1" s="488"/>
    </row>
    <row r="2" spans="1:7" ht="28.2">
      <c r="A2" s="488" t="s">
        <v>457</v>
      </c>
      <c r="B2" s="487"/>
      <c r="C2" s="487"/>
      <c r="D2" s="487"/>
      <c r="E2" s="487"/>
      <c r="F2" s="487"/>
      <c r="G2" s="487"/>
    </row>
    <row r="3" spans="1:7" ht="24.6">
      <c r="A3" s="489" t="s">
        <v>562</v>
      </c>
      <c r="B3" s="489"/>
      <c r="C3" s="489"/>
      <c r="D3" s="489"/>
      <c r="E3" s="489"/>
      <c r="F3" s="489"/>
      <c r="G3" s="489"/>
    </row>
    <row r="4" spans="1:7" ht="20.399999999999999" thickBot="1">
      <c r="A4" s="52"/>
      <c r="G4" s="32" t="s">
        <v>179</v>
      </c>
    </row>
    <row r="5" spans="1:7" ht="30.75" customHeight="1">
      <c r="A5" s="490" t="s">
        <v>25</v>
      </c>
      <c r="B5" s="492" t="s">
        <v>192</v>
      </c>
      <c r="C5" s="446" t="s">
        <v>117</v>
      </c>
      <c r="D5" s="494" t="s">
        <v>125</v>
      </c>
      <c r="E5" s="495"/>
      <c r="F5" s="496" t="s">
        <v>110</v>
      </c>
      <c r="G5" s="497"/>
    </row>
    <row r="6" spans="1:7" ht="54.75" customHeight="1">
      <c r="A6" s="491"/>
      <c r="B6" s="493"/>
      <c r="C6" s="445"/>
      <c r="D6" s="62" t="s">
        <v>119</v>
      </c>
      <c r="E6" s="62" t="s">
        <v>120</v>
      </c>
      <c r="F6" s="498"/>
      <c r="G6" s="499"/>
    </row>
    <row r="7" spans="1:7" ht="30" customHeight="1">
      <c r="A7" s="210" t="s">
        <v>533</v>
      </c>
      <c r="B7" s="33"/>
      <c r="C7" s="100">
        <f>C8+C11</f>
        <v>48850858990</v>
      </c>
      <c r="D7" s="71">
        <f>C7-B7</f>
        <v>48850858990</v>
      </c>
      <c r="E7" s="163"/>
      <c r="F7" s="500" t="s">
        <v>212</v>
      </c>
      <c r="G7" s="505" t="s">
        <v>676</v>
      </c>
    </row>
    <row r="8" spans="1:7" ht="30" customHeight="1">
      <c r="A8" s="212" t="s">
        <v>392</v>
      </c>
      <c r="B8" s="34"/>
      <c r="C8" s="101">
        <f>C9+C10</f>
        <v>1782671215</v>
      </c>
      <c r="D8" s="73"/>
      <c r="E8" s="169"/>
      <c r="F8" s="509"/>
      <c r="G8" s="506"/>
    </row>
    <row r="9" spans="1:7" ht="30" customHeight="1">
      <c r="A9" s="211" t="s">
        <v>393</v>
      </c>
      <c r="B9" s="34"/>
      <c r="C9" s="101">
        <v>407487497</v>
      </c>
      <c r="D9" s="73"/>
      <c r="E9" s="169"/>
      <c r="F9" s="509"/>
      <c r="G9" s="506"/>
    </row>
    <row r="10" spans="1:7" ht="30" customHeight="1">
      <c r="A10" s="211" t="s">
        <v>394</v>
      </c>
      <c r="B10" s="34"/>
      <c r="C10" s="101">
        <v>1375183718</v>
      </c>
      <c r="D10" s="73"/>
      <c r="E10" s="74"/>
      <c r="F10" s="501"/>
      <c r="G10" s="507"/>
    </row>
    <row r="11" spans="1:7" ht="30" customHeight="1">
      <c r="A11" s="212" t="s">
        <v>395</v>
      </c>
      <c r="B11" s="34"/>
      <c r="C11" s="101">
        <f>C12+C13</f>
        <v>47068187775</v>
      </c>
      <c r="D11" s="73"/>
      <c r="E11" s="74"/>
      <c r="F11" s="501"/>
      <c r="G11" s="507"/>
    </row>
    <row r="12" spans="1:7" ht="30" customHeight="1">
      <c r="A12" s="211" t="s">
        <v>396</v>
      </c>
      <c r="B12" s="34"/>
      <c r="C12" s="101">
        <v>7103793339</v>
      </c>
      <c r="D12" s="73"/>
      <c r="E12" s="74"/>
      <c r="F12" s="501"/>
      <c r="G12" s="507"/>
    </row>
    <row r="13" spans="1:7" ht="30" customHeight="1">
      <c r="A13" s="211" t="s">
        <v>397</v>
      </c>
      <c r="B13" s="34"/>
      <c r="C13" s="101">
        <v>39964394436</v>
      </c>
      <c r="D13" s="73"/>
      <c r="E13" s="74"/>
      <c r="F13" s="501"/>
      <c r="G13" s="507"/>
    </row>
    <row r="14" spans="1:7" ht="30" customHeight="1">
      <c r="A14" s="211"/>
      <c r="B14" s="34"/>
      <c r="C14" s="101"/>
      <c r="D14" s="73"/>
      <c r="E14" s="74"/>
      <c r="F14" s="501"/>
      <c r="G14" s="507"/>
    </row>
    <row r="15" spans="1:7" ht="30" customHeight="1">
      <c r="A15" s="211"/>
      <c r="B15" s="34"/>
      <c r="C15" s="101"/>
      <c r="D15" s="73"/>
      <c r="E15" s="74"/>
      <c r="F15" s="501"/>
      <c r="G15" s="507"/>
    </row>
    <row r="16" spans="1:7" ht="30" customHeight="1">
      <c r="A16" s="211"/>
      <c r="B16" s="34"/>
      <c r="C16" s="101"/>
      <c r="D16" s="73"/>
      <c r="E16" s="74"/>
      <c r="F16" s="501"/>
      <c r="G16" s="507"/>
    </row>
    <row r="17" spans="1:8" ht="30" customHeight="1">
      <c r="A17" s="211"/>
      <c r="B17" s="34"/>
      <c r="C17" s="101"/>
      <c r="D17" s="73"/>
      <c r="E17" s="74"/>
      <c r="F17" s="501"/>
      <c r="G17" s="507"/>
    </row>
    <row r="18" spans="1:8" ht="30" customHeight="1">
      <c r="A18" s="211"/>
      <c r="B18" s="34"/>
      <c r="C18" s="101"/>
      <c r="D18" s="73"/>
      <c r="E18" s="74"/>
      <c r="F18" s="501"/>
      <c r="G18" s="507"/>
      <c r="H18" s="44"/>
    </row>
    <row r="19" spans="1:8" ht="30" customHeight="1">
      <c r="A19" s="211"/>
      <c r="B19" s="34"/>
      <c r="C19" s="101"/>
      <c r="D19" s="73"/>
      <c r="E19" s="74"/>
      <c r="F19" s="501"/>
      <c r="G19" s="507"/>
      <c r="H19" s="44"/>
    </row>
    <row r="20" spans="1:8" ht="30" customHeight="1">
      <c r="A20" s="212"/>
      <c r="B20" s="34"/>
      <c r="C20" s="101"/>
      <c r="D20" s="73"/>
      <c r="E20" s="74"/>
      <c r="F20" s="501"/>
      <c r="G20" s="507"/>
    </row>
    <row r="21" spans="1:8" ht="30" customHeight="1">
      <c r="A21" s="212"/>
      <c r="B21" s="34"/>
      <c r="C21" s="101"/>
      <c r="D21" s="73"/>
      <c r="E21" s="74"/>
      <c r="F21" s="501"/>
      <c r="G21" s="507"/>
    </row>
    <row r="22" spans="1:8" ht="30" customHeight="1">
      <c r="A22" s="212"/>
      <c r="B22" s="34"/>
      <c r="C22" s="101"/>
      <c r="D22" s="73"/>
      <c r="E22" s="74"/>
      <c r="F22" s="501"/>
      <c r="G22" s="507"/>
    </row>
    <row r="23" spans="1:8" ht="30" customHeight="1">
      <c r="A23" s="212"/>
      <c r="B23" s="34"/>
      <c r="C23" s="101"/>
      <c r="D23" s="73"/>
      <c r="E23" s="74"/>
      <c r="F23" s="501"/>
      <c r="G23" s="507"/>
    </row>
    <row r="24" spans="1:8" ht="30" customHeight="1">
      <c r="A24" s="212"/>
      <c r="B24" s="34"/>
      <c r="C24" s="101"/>
      <c r="D24" s="73"/>
      <c r="E24" s="74"/>
      <c r="F24" s="501"/>
      <c r="G24" s="507"/>
    </row>
    <row r="25" spans="1:8" ht="30" customHeight="1">
      <c r="A25" s="212"/>
      <c r="B25" s="34"/>
      <c r="C25" s="101"/>
      <c r="D25" s="73"/>
      <c r="E25" s="74"/>
      <c r="F25" s="501"/>
      <c r="G25" s="507"/>
    </row>
    <row r="26" spans="1:8" ht="30" customHeight="1">
      <c r="A26" s="212"/>
      <c r="B26" s="34"/>
      <c r="C26" s="101"/>
      <c r="D26" s="73"/>
      <c r="E26" s="74"/>
      <c r="F26" s="501"/>
      <c r="G26" s="507"/>
    </row>
    <row r="27" spans="1:8" ht="30" customHeight="1">
      <c r="A27" s="212"/>
      <c r="B27" s="34"/>
      <c r="C27" s="101"/>
      <c r="D27" s="73"/>
      <c r="E27" s="74"/>
      <c r="F27" s="501"/>
      <c r="G27" s="507"/>
    </row>
    <row r="28" spans="1:8" ht="30" customHeight="1">
      <c r="A28" s="212"/>
      <c r="B28" s="34"/>
      <c r="C28" s="101"/>
      <c r="D28" s="73"/>
      <c r="E28" s="74"/>
      <c r="F28" s="501"/>
      <c r="G28" s="507"/>
    </row>
    <row r="29" spans="1:8" ht="30" customHeight="1">
      <c r="A29" s="212"/>
      <c r="B29" s="34"/>
      <c r="C29" s="101"/>
      <c r="D29" s="73"/>
      <c r="E29" s="74"/>
      <c r="F29" s="501"/>
      <c r="G29" s="507"/>
    </row>
    <row r="30" spans="1:8" ht="30" customHeight="1">
      <c r="A30" s="212"/>
      <c r="B30" s="34"/>
      <c r="C30" s="101"/>
      <c r="D30" s="289"/>
      <c r="E30" s="74"/>
      <c r="F30" s="501"/>
      <c r="G30" s="507"/>
    </row>
    <row r="31" spans="1:8" ht="30" customHeight="1">
      <c r="A31" s="212"/>
      <c r="B31" s="34"/>
      <c r="C31" s="101"/>
      <c r="D31" s="289"/>
      <c r="E31" s="74"/>
      <c r="F31" s="501"/>
      <c r="G31" s="507"/>
    </row>
    <row r="32" spans="1:8" ht="30" customHeight="1">
      <c r="A32" s="217"/>
      <c r="B32" s="218"/>
      <c r="C32" s="219"/>
      <c r="D32" s="58"/>
      <c r="E32" s="74"/>
      <c r="F32" s="501"/>
      <c r="G32" s="507"/>
    </row>
    <row r="33" spans="1:7" ht="30" customHeight="1">
      <c r="A33" s="213"/>
      <c r="B33" s="218"/>
      <c r="C33" s="219"/>
      <c r="D33" s="58"/>
      <c r="E33" s="74"/>
      <c r="F33" s="501"/>
      <c r="G33" s="507"/>
    </row>
    <row r="34" spans="1:7" ht="30" customHeight="1">
      <c r="A34" s="213"/>
      <c r="B34" s="34"/>
      <c r="C34" s="101"/>
      <c r="D34" s="73"/>
      <c r="E34" s="74"/>
      <c r="F34" s="501"/>
      <c r="G34" s="507"/>
    </row>
    <row r="35" spans="1:7" ht="30" customHeight="1" thickBot="1">
      <c r="A35" s="214" t="s">
        <v>126</v>
      </c>
      <c r="B35" s="35"/>
      <c r="C35" s="102">
        <f>C7</f>
        <v>48850858990</v>
      </c>
      <c r="D35" s="215">
        <f>D7</f>
        <v>48850858990</v>
      </c>
      <c r="E35" s="216"/>
      <c r="F35" s="510"/>
      <c r="G35" s="508"/>
    </row>
    <row r="36" spans="1:7" ht="23.25" customHeight="1">
      <c r="A36" s="306"/>
    </row>
    <row r="37" spans="1:7">
      <c r="A37" s="53"/>
    </row>
  </sheetData>
  <mergeCells count="10">
    <mergeCell ref="A1:G1"/>
    <mergeCell ref="A2:G2"/>
    <mergeCell ref="A3:G3"/>
    <mergeCell ref="F5:G6"/>
    <mergeCell ref="G7:G35"/>
    <mergeCell ref="F7:F35"/>
    <mergeCell ref="A5:A6"/>
    <mergeCell ref="B5:B6"/>
    <mergeCell ref="D5:E5"/>
    <mergeCell ref="C5:C6"/>
  </mergeCells>
  <phoneticPr fontId="9" type="noConversion"/>
  <pageMargins left="0.39370078740157483" right="0.39370078740157483" top="0.78740157480314965" bottom="0.78740157480314965" header="0.11811023622047245" footer="0.39370078740157483"/>
  <pageSetup paperSize="9" scale="64" orientation="portrait" r:id="rId1"/>
  <headerFooter alignWithMargins="0">
    <oddFooter>&amp;C&amp;"標楷體,標準"&amp;14 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32"/>
  <sheetViews>
    <sheetView zoomScale="75" zoomScaleNormal="75" workbookViewId="0">
      <pane xSplit="1" ySplit="6" topLeftCell="B7" activePane="bottomRight" state="frozen"/>
      <selection pane="topRight" activeCell="B1" sqref="B1"/>
      <selection pane="bottomLeft" activeCell="A7" sqref="A7"/>
      <selection pane="bottomRight" activeCell="A14" sqref="A14"/>
    </sheetView>
  </sheetViews>
  <sheetFormatPr defaultColWidth="8.9140625" defaultRowHeight="16.2"/>
  <cols>
    <col min="1" max="1" width="37.4140625" style="30" customWidth="1"/>
    <col min="2" max="2" width="12.75" style="30" customWidth="1"/>
    <col min="3" max="3" width="12.6640625" style="30" customWidth="1"/>
    <col min="4" max="4" width="12.25" style="30" customWidth="1"/>
    <col min="5" max="5" width="10.1640625" style="30" customWidth="1"/>
    <col min="6" max="6" width="16.6640625" style="30" customWidth="1"/>
    <col min="7" max="16384" width="8.9140625" style="30"/>
  </cols>
  <sheetData>
    <row r="1" spans="1:7" ht="28.2">
      <c r="A1" s="487" t="s">
        <v>455</v>
      </c>
      <c r="B1" s="513"/>
      <c r="C1" s="513"/>
      <c r="D1" s="513"/>
      <c r="E1" s="513"/>
      <c r="F1" s="513"/>
    </row>
    <row r="2" spans="1:7" ht="28.2">
      <c r="A2" s="488" t="s">
        <v>458</v>
      </c>
      <c r="B2" s="487"/>
      <c r="C2" s="487"/>
      <c r="D2" s="487"/>
      <c r="E2" s="487"/>
      <c r="F2" s="487"/>
    </row>
    <row r="3" spans="1:7" ht="24.6">
      <c r="A3" s="489" t="s">
        <v>562</v>
      </c>
      <c r="B3" s="489"/>
      <c r="C3" s="489"/>
      <c r="D3" s="489"/>
      <c r="E3" s="489"/>
      <c r="F3" s="489"/>
    </row>
    <row r="4" spans="1:7" ht="20.399999999999999" thickBot="1">
      <c r="A4" s="52"/>
      <c r="F4" s="32" t="s">
        <v>179</v>
      </c>
    </row>
    <row r="5" spans="1:7" ht="30.75" customHeight="1">
      <c r="A5" s="490" t="s">
        <v>25</v>
      </c>
      <c r="B5" s="492" t="s">
        <v>192</v>
      </c>
      <c r="C5" s="492" t="s">
        <v>117</v>
      </c>
      <c r="D5" s="494" t="s">
        <v>125</v>
      </c>
      <c r="E5" s="495"/>
      <c r="F5" s="514" t="s">
        <v>110</v>
      </c>
    </row>
    <row r="6" spans="1:7" ht="54.75" customHeight="1">
      <c r="A6" s="491"/>
      <c r="B6" s="493"/>
      <c r="C6" s="493"/>
      <c r="D6" s="62" t="s">
        <v>119</v>
      </c>
      <c r="E6" s="62" t="s">
        <v>120</v>
      </c>
      <c r="F6" s="515"/>
    </row>
    <row r="7" spans="1:7" ht="30" customHeight="1">
      <c r="A7" s="210" t="s">
        <v>184</v>
      </c>
      <c r="B7" s="33"/>
      <c r="C7" s="33">
        <f>SUM(C8:C10)</f>
        <v>62885050</v>
      </c>
      <c r="D7" s="71">
        <f>C7-B7</f>
        <v>62885050</v>
      </c>
      <c r="E7" s="72"/>
      <c r="F7" s="511" t="s">
        <v>213</v>
      </c>
    </row>
    <row r="8" spans="1:7" ht="30" customHeight="1">
      <c r="A8" s="393" t="s">
        <v>843</v>
      </c>
      <c r="B8" s="34"/>
      <c r="C8" s="34">
        <v>62885050</v>
      </c>
      <c r="D8" s="73"/>
      <c r="E8" s="74"/>
      <c r="F8" s="512"/>
    </row>
    <row r="9" spans="1:7" ht="30" customHeight="1">
      <c r="A9" s="212"/>
      <c r="B9" s="34"/>
      <c r="C9" s="34"/>
      <c r="D9" s="73"/>
      <c r="E9" s="74"/>
      <c r="F9" s="512"/>
    </row>
    <row r="10" spans="1:7" ht="30" customHeight="1">
      <c r="A10" s="212"/>
      <c r="B10" s="34"/>
      <c r="C10" s="34"/>
      <c r="D10" s="73"/>
      <c r="E10" s="74"/>
      <c r="F10" s="239"/>
      <c r="G10" s="44"/>
    </row>
    <row r="11" spans="1:7" ht="30" customHeight="1">
      <c r="A11" s="212"/>
      <c r="B11" s="34"/>
      <c r="C11" s="34"/>
      <c r="D11" s="73"/>
      <c r="E11" s="74"/>
      <c r="F11" s="239"/>
    </row>
    <row r="12" spans="1:7" ht="30" customHeight="1">
      <c r="A12" s="212"/>
      <c r="B12" s="34"/>
      <c r="C12" s="34"/>
      <c r="D12" s="73"/>
      <c r="E12" s="74"/>
      <c r="F12" s="239"/>
    </row>
    <row r="13" spans="1:7" ht="30" customHeight="1">
      <c r="A13" s="212"/>
      <c r="B13" s="34"/>
      <c r="C13" s="34"/>
      <c r="D13" s="73"/>
      <c r="E13" s="74"/>
      <c r="F13" s="239"/>
    </row>
    <row r="14" spans="1:7" ht="30" customHeight="1">
      <c r="A14" s="212"/>
      <c r="B14" s="34"/>
      <c r="C14" s="34"/>
      <c r="D14" s="73"/>
      <c r="E14" s="74"/>
      <c r="F14" s="239"/>
    </row>
    <row r="15" spans="1:7" ht="30" customHeight="1">
      <c r="A15" s="212"/>
      <c r="B15" s="34"/>
      <c r="C15" s="34"/>
      <c r="D15" s="73"/>
      <c r="E15" s="74"/>
      <c r="F15" s="239"/>
    </row>
    <row r="16" spans="1:7" ht="30" customHeight="1">
      <c r="A16" s="212"/>
      <c r="B16" s="34"/>
      <c r="C16" s="34"/>
      <c r="D16" s="73"/>
      <c r="E16" s="74"/>
      <c r="F16" s="239"/>
    </row>
    <row r="17" spans="1:6" ht="30" customHeight="1">
      <c r="A17" s="212"/>
      <c r="B17" s="34"/>
      <c r="C17" s="34"/>
      <c r="D17" s="73"/>
      <c r="E17" s="74"/>
      <c r="F17" s="239"/>
    </row>
    <row r="18" spans="1:6" ht="30" customHeight="1">
      <c r="A18" s="212"/>
      <c r="B18" s="34"/>
      <c r="C18" s="34"/>
      <c r="D18" s="73"/>
      <c r="E18" s="74"/>
      <c r="F18" s="239"/>
    </row>
    <row r="19" spans="1:6" ht="30" customHeight="1">
      <c r="A19" s="212"/>
      <c r="B19" s="34"/>
      <c r="C19" s="34"/>
      <c r="D19" s="73"/>
      <c r="E19" s="74"/>
      <c r="F19" s="239"/>
    </row>
    <row r="20" spans="1:6" ht="30" customHeight="1">
      <c r="A20" s="212"/>
      <c r="B20" s="34"/>
      <c r="C20" s="34"/>
      <c r="D20" s="73"/>
      <c r="E20" s="74"/>
      <c r="F20" s="239"/>
    </row>
    <row r="21" spans="1:6" ht="30" customHeight="1">
      <c r="A21" s="212"/>
      <c r="B21" s="34"/>
      <c r="C21" s="34"/>
      <c r="D21" s="73"/>
      <c r="E21" s="74"/>
      <c r="F21" s="239"/>
    </row>
    <row r="22" spans="1:6" ht="30" customHeight="1">
      <c r="A22" s="212"/>
      <c r="B22" s="34"/>
      <c r="C22" s="34"/>
      <c r="D22" s="73"/>
      <c r="E22" s="74"/>
      <c r="F22" s="239"/>
    </row>
    <row r="23" spans="1:6" ht="30" customHeight="1">
      <c r="A23" s="212"/>
      <c r="B23" s="34"/>
      <c r="C23" s="34"/>
      <c r="D23" s="73"/>
      <c r="E23" s="74"/>
      <c r="F23" s="239"/>
    </row>
    <row r="24" spans="1:6" ht="30" customHeight="1">
      <c r="A24" s="212"/>
      <c r="B24" s="34"/>
      <c r="C24" s="34"/>
      <c r="D24" s="73"/>
      <c r="E24" s="74"/>
      <c r="F24" s="239"/>
    </row>
    <row r="25" spans="1:6" ht="30" customHeight="1">
      <c r="A25" s="212"/>
      <c r="B25" s="34"/>
      <c r="C25" s="34"/>
      <c r="D25" s="73"/>
      <c r="E25" s="74"/>
      <c r="F25" s="239"/>
    </row>
    <row r="26" spans="1:6" ht="30" customHeight="1">
      <c r="A26" s="212"/>
      <c r="B26" s="34"/>
      <c r="C26" s="34"/>
      <c r="D26" s="73"/>
      <c r="E26" s="74"/>
      <c r="F26" s="239"/>
    </row>
    <row r="27" spans="1:6" ht="30" customHeight="1">
      <c r="A27" s="212"/>
      <c r="B27" s="34"/>
      <c r="C27" s="34"/>
      <c r="D27" s="73"/>
      <c r="E27" s="74"/>
      <c r="F27" s="239"/>
    </row>
    <row r="28" spans="1:6" ht="30" customHeight="1">
      <c r="A28" s="212"/>
      <c r="B28" s="34"/>
      <c r="C28" s="34"/>
      <c r="D28" s="73"/>
      <c r="E28" s="74"/>
      <c r="F28" s="239"/>
    </row>
    <row r="29" spans="1:6" ht="30" customHeight="1">
      <c r="A29" s="212"/>
      <c r="B29" s="34"/>
      <c r="C29" s="34"/>
      <c r="D29" s="73"/>
      <c r="E29" s="74"/>
      <c r="F29" s="239"/>
    </row>
    <row r="30" spans="1:6" ht="30" customHeight="1" thickBot="1">
      <c r="A30" s="237" t="s">
        <v>41</v>
      </c>
      <c r="B30" s="35"/>
      <c r="C30" s="35">
        <f>C7</f>
        <v>62885050</v>
      </c>
      <c r="D30" s="35">
        <f>D7</f>
        <v>62885050</v>
      </c>
      <c r="E30" s="220"/>
      <c r="F30" s="240"/>
    </row>
    <row r="31" spans="1:6" ht="23.25" customHeight="1"/>
    <row r="32" spans="1:6">
      <c r="A32" s="53"/>
    </row>
  </sheetData>
  <mergeCells count="9">
    <mergeCell ref="F7:F9"/>
    <mergeCell ref="A1:F1"/>
    <mergeCell ref="A2:F2"/>
    <mergeCell ref="A3:F3"/>
    <mergeCell ref="A5:A6"/>
    <mergeCell ref="F5:F6"/>
    <mergeCell ref="B5:B6"/>
    <mergeCell ref="D5:E5"/>
    <mergeCell ref="C5:C6"/>
  </mergeCells>
  <phoneticPr fontId="9" type="noConversion"/>
  <pageMargins left="0.39370078740157483" right="0.39370078740157483" top="0.78740157480314965" bottom="0.78740157480314965" header="0.11811023622047245" footer="0.39370078740157483"/>
  <pageSetup paperSize="9" scale="73" orientation="portrait" r:id="rId1"/>
  <headerFooter alignWithMargins="0">
    <oddFooter>&amp;C&amp;"標楷體,標準"&amp;14 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已命名的範圍</vt:lpstr>
      </vt:variant>
      <vt:variant>
        <vt:i4>54</vt:i4>
      </vt:variant>
    </vt:vector>
  </HeadingPairs>
  <TitlesOfParts>
    <vt:vector size="104" baseType="lpstr">
      <vt:lpstr>收支表</vt:lpstr>
      <vt:lpstr>撥補表</vt:lpstr>
      <vt:lpstr>現金流量</vt:lpstr>
      <vt:lpstr>資產</vt:lpstr>
      <vt:lpstr>負債</vt:lpstr>
      <vt:lpstr>收繳給付</vt:lpstr>
      <vt:lpstr>投資業務收入明細表</vt:lpstr>
      <vt:lpstr>兌換賸餘明細表</vt:lpstr>
      <vt:lpstr>手續費收入明細表</vt:lpstr>
      <vt:lpstr>存款利息收入明細表</vt:lpstr>
      <vt:lpstr>其他利息收入明細表</vt:lpstr>
      <vt:lpstr>雜項業務收入</vt:lpstr>
      <vt:lpstr>滯納金收入</vt:lpstr>
      <vt:lpstr>雜項收入</vt:lpstr>
      <vt:lpstr>支出明細表</vt:lpstr>
      <vt:lpstr>銀行存款</vt:lpstr>
      <vt:lpstr>公允價值-流動</vt:lpstr>
      <vt:lpstr>公允價值評價-流動</vt:lpstr>
      <vt:lpstr>持有至到期-流動</vt:lpstr>
      <vt:lpstr>委託經營</vt:lpstr>
      <vt:lpstr>委託經營評價</vt:lpstr>
      <vt:lpstr>其他金融資產-流</vt:lpstr>
      <vt:lpstr>應收退休金</vt:lpstr>
      <vt:lpstr>應收收益</vt:lpstr>
      <vt:lpstr>應收利息</vt:lpstr>
      <vt:lpstr>其他應收款</vt:lpstr>
      <vt:lpstr>其他預付款</vt:lpstr>
      <vt:lpstr>公允價值-非流動</vt:lpstr>
      <vt:lpstr>公允價值評價-非流動</vt:lpstr>
      <vt:lpstr>持有至到期日非流動</vt:lpstr>
      <vt:lpstr>其他金融資產-非流動</vt:lpstr>
      <vt:lpstr>定期存款附表</vt:lpstr>
      <vt:lpstr>電腦軟體</vt:lpstr>
      <vt:lpstr>催收款項</vt:lpstr>
      <vt:lpstr>備抵呆帳-催收款項</vt:lpstr>
      <vt:lpstr>應付費用</vt:lpstr>
      <vt:lpstr>其他應付款</vt:lpstr>
      <vt:lpstr>預收退休金</vt:lpstr>
      <vt:lpstr>其他預收款</vt:lpstr>
      <vt:lpstr>勞工退休基金-本金</vt:lpstr>
      <vt:lpstr>勞工退休基金-收益</vt:lpstr>
      <vt:lpstr>運用表</vt:lpstr>
      <vt:lpstr>委-收支表</vt:lpstr>
      <vt:lpstr>委-經理費</vt:lpstr>
      <vt:lpstr>資產-委</vt:lpstr>
      <vt:lpstr>負債-委</vt:lpstr>
      <vt:lpstr>遠匯</vt:lpstr>
      <vt:lpstr>期貨</vt:lpstr>
      <vt:lpstr>交換</vt:lpstr>
      <vt:lpstr>選擇權</vt:lpstr>
      <vt:lpstr>'公允價值-非流動'!Print_Area</vt:lpstr>
      <vt:lpstr>'公允價值-流動'!Print_Area</vt:lpstr>
      <vt:lpstr>'公允價值評價-非流動'!Print_Area</vt:lpstr>
      <vt:lpstr>'公允價值評價-流動'!Print_Area</vt:lpstr>
      <vt:lpstr>手續費收入明細表!Print_Area</vt:lpstr>
      <vt:lpstr>支出明細表!Print_Area</vt:lpstr>
      <vt:lpstr>交換!Print_Area</vt:lpstr>
      <vt:lpstr>存款利息收入明細表!Print_Area</vt:lpstr>
      <vt:lpstr>收支表!Print_Area</vt:lpstr>
      <vt:lpstr>收繳給付!Print_Area</vt:lpstr>
      <vt:lpstr>兌換賸餘明細表!Print_Area</vt:lpstr>
      <vt:lpstr>其他利息收入明細表!Print_Area</vt:lpstr>
      <vt:lpstr>'其他金融資產-非流動'!Print_Area</vt:lpstr>
      <vt:lpstr>'其他金融資產-流'!Print_Area</vt:lpstr>
      <vt:lpstr>其他預收款!Print_Area</vt:lpstr>
      <vt:lpstr>其他應付款!Print_Area</vt:lpstr>
      <vt:lpstr>其他應收款!Print_Area</vt:lpstr>
      <vt:lpstr>'委-收支表'!Print_Area</vt:lpstr>
      <vt:lpstr>委託經營!Print_Area</vt:lpstr>
      <vt:lpstr>委託經營評價!Print_Area</vt:lpstr>
      <vt:lpstr>'委-經理費'!Print_Area</vt:lpstr>
      <vt:lpstr>定期存款附表!Print_Area</vt:lpstr>
      <vt:lpstr>持有至到期日非流動!Print_Area</vt:lpstr>
      <vt:lpstr>'持有至到期-流動'!Print_Area</vt:lpstr>
      <vt:lpstr>負債!Print_Area</vt:lpstr>
      <vt:lpstr>現金流量!Print_Area</vt:lpstr>
      <vt:lpstr>'備抵呆帳-催收款項'!Print_Area</vt:lpstr>
      <vt:lpstr>'勞工退休基金-本金'!Print_Area</vt:lpstr>
      <vt:lpstr>'勞工退休基金-收益'!Print_Area</vt:lpstr>
      <vt:lpstr>期貨!Print_Area</vt:lpstr>
      <vt:lpstr>催收款項!Print_Area</vt:lpstr>
      <vt:lpstr>資產!Print_Area</vt:lpstr>
      <vt:lpstr>運用表!Print_Area</vt:lpstr>
      <vt:lpstr>預收退休金!Print_Area</vt:lpstr>
      <vt:lpstr>滯納金收入!Print_Area</vt:lpstr>
      <vt:lpstr>遠匯!Print_Area</vt:lpstr>
      <vt:lpstr>銀行存款!Print_Area</vt:lpstr>
      <vt:lpstr>撥補表!Print_Area</vt:lpstr>
      <vt:lpstr>選擇權!Print_Area</vt:lpstr>
      <vt:lpstr>應付費用!Print_Area</vt:lpstr>
      <vt:lpstr>應收收益!Print_Area</vt:lpstr>
      <vt:lpstr>應收利息!Print_Area</vt:lpstr>
      <vt:lpstr>應收退休金!Print_Area</vt:lpstr>
      <vt:lpstr>收支表!Print_Area_MI</vt:lpstr>
      <vt:lpstr>收繳給付!Print_Area_MI</vt:lpstr>
      <vt:lpstr>負債!Print_Area_MI</vt:lpstr>
      <vt:lpstr>'負債-委'!Print_Area_MI</vt:lpstr>
      <vt:lpstr>資產!Print_Area_MI</vt:lpstr>
      <vt:lpstr>'資產-委'!Print_Area_MI</vt:lpstr>
      <vt:lpstr>運用表!Print_Area_MI</vt:lpstr>
      <vt:lpstr>撥補表!Print_Area_MI</vt:lpstr>
      <vt:lpstr>投資業務收入明細表!Print_Titles</vt:lpstr>
      <vt:lpstr>資產!T5_</vt:lpstr>
      <vt:lpstr>'資產-委'!T5_</vt:lpstr>
    </vt:vector>
  </TitlesOfParts>
  <Company>勞基科</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中信局</dc:creator>
  <cp:lastModifiedBy>陳麗蓉</cp:lastModifiedBy>
  <cp:lastPrinted>2020-01-31T06:48:21Z</cp:lastPrinted>
  <dcterms:created xsi:type="dcterms:W3CDTF">1999-04-13T02:35:55Z</dcterms:created>
  <dcterms:modified xsi:type="dcterms:W3CDTF">2020-02-05T08:43:20Z</dcterms:modified>
</cp:coreProperties>
</file>