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48" windowWidth="22056" windowHeight="8832" activeTab="6"/>
  </bookViews>
  <sheets>
    <sheet name="收支表" sheetId="1" r:id="rId1"/>
    <sheet name="撥補表" sheetId="2" r:id="rId2"/>
    <sheet name="現金流量" sheetId="3" r:id="rId3"/>
    <sheet name="資產" sheetId="4" r:id="rId4"/>
    <sheet name="負債" sheetId="5" r:id="rId5"/>
    <sheet name="提撥表" sheetId="6" r:id="rId6"/>
    <sheet name="利息收入明細表" sheetId="7" r:id="rId7"/>
    <sheet name="手續費收入明細表" sheetId="8" r:id="rId8"/>
    <sheet name="投資利益明細表" sheetId="9" r:id="rId9"/>
    <sheet name="投資評價利益明細表" sheetId="10" r:id="rId10"/>
    <sheet name="兌換利益明細表" sheetId="11" r:id="rId11"/>
    <sheet name="其他作業收入" sheetId="12" r:id="rId12"/>
    <sheet name="滯納金收入明細" sheetId="13" r:id="rId13"/>
    <sheet name="其他作業外收入" sheetId="14" r:id="rId14"/>
    <sheet name="支出明細表" sheetId="15" r:id="rId15"/>
    <sheet name="銀行存款" sheetId="16" r:id="rId16"/>
    <sheet name="定期存款附表" sheetId="17" r:id="rId17"/>
    <sheet name="附賣回" sheetId="18" r:id="rId18"/>
    <sheet name="公平價值-流" sheetId="19" r:id="rId19"/>
    <sheet name="公平價值評價-流" sheetId="20" r:id="rId20"/>
    <sheet name="持有至到期-流" sheetId="21" r:id="rId21"/>
    <sheet name="委託經營" sheetId="22" r:id="rId22"/>
    <sheet name="委託經營評價" sheetId="23" r:id="rId23"/>
    <sheet name="應收提繳費" sheetId="24" r:id="rId24"/>
    <sheet name="應收收益" sheetId="25" r:id="rId25"/>
    <sheet name="應收利息" sheetId="26" r:id="rId26"/>
    <sheet name="其他應收款" sheetId="27" r:id="rId27"/>
    <sheet name="其他預付款" sheetId="28" r:id="rId28"/>
    <sheet name="公平價值-非流 " sheetId="29" r:id="rId29"/>
    <sheet name="公平價值評價-非流  " sheetId="30" r:id="rId30"/>
    <sheet name="持有至到期日非流動" sheetId="31" r:id="rId31"/>
    <sheet name="無形資產-電腦軟體" sheetId="32" r:id="rId32"/>
    <sheet name="催收款項" sheetId="33" r:id="rId33"/>
    <sheet name="備抵呆帳-催收款項" sheetId="34" r:id="rId34"/>
    <sheet name="暫付及待結轉帳項" sheetId="35" r:id="rId35"/>
    <sheet name="應付費用" sheetId="36" r:id="rId36"/>
    <sheet name="其他應付款" sheetId="37" r:id="rId37"/>
    <sheet name="預收提繳費" sheetId="38" r:id="rId38"/>
    <sheet name="勞工退休基金-本金" sheetId="39" r:id="rId39"/>
    <sheet name="勞工退休基金-收益" sheetId="40" r:id="rId40"/>
    <sheet name="運用表 " sheetId="41" r:id="rId41"/>
    <sheet name="委-收支表" sheetId="42" r:id="rId42"/>
    <sheet name="委-經理費" sheetId="43" r:id="rId43"/>
    <sheet name="資產-委" sheetId="44" r:id="rId44"/>
    <sheet name="負債-委" sheetId="45" r:id="rId45"/>
    <sheet name="遠匯" sheetId="46" r:id="rId46"/>
    <sheet name="期貨" sheetId="47" r:id="rId47"/>
    <sheet name="交換" sheetId="48" r:id="rId48"/>
    <sheet name="選擇權" sheetId="49" r:id="rId49"/>
  </sheets>
  <externalReferences>
    <externalReference r:id="rId52"/>
    <externalReference r:id="rId53"/>
    <externalReference r:id="rId54"/>
  </externalReferences>
  <definedNames>
    <definedName name="__123Graph_E" localSheetId="47" hidden="1">'[2]LBS4'!#REF!</definedName>
    <definedName name="__123Graph_E" localSheetId="42" hidden="1">'[2]LBS4'!#REF!</definedName>
    <definedName name="__123Graph_E" localSheetId="2" hidden="1">'[1]LBS4'!#REF!</definedName>
    <definedName name="__123Graph_E" localSheetId="46" hidden="1">'[1]LBS4'!#REF!</definedName>
    <definedName name="__123Graph_E" localSheetId="45" hidden="1">'[1]LBS4'!#REF!</definedName>
    <definedName name="__123Graph_E" hidden="1">'[1]LBS4'!#REF!</definedName>
    <definedName name="_Regression_Int" localSheetId="0" hidden="1">1</definedName>
    <definedName name="_Regression_Int" localSheetId="4" hidden="1">1</definedName>
    <definedName name="_Regression_Int" localSheetId="44" hidden="1">1</definedName>
    <definedName name="_Regression_Int" localSheetId="5" hidden="1">1</definedName>
    <definedName name="_Regression_Int" localSheetId="3" hidden="1">1</definedName>
    <definedName name="_Regression_Int" localSheetId="43" hidden="1">1</definedName>
    <definedName name="_Regression_Int" localSheetId="40" hidden="1">1</definedName>
    <definedName name="_Regression_Int" localSheetId="1" hidden="1">1</definedName>
    <definedName name="_xlnm.Print_Area" localSheetId="28">'公平價值-非流 '!$A$1:$C$37</definedName>
    <definedName name="_xlnm.Print_Area" localSheetId="18">'公平價值-流'!$A$1:$C$40</definedName>
    <definedName name="_xlnm.Print_Area" localSheetId="29">'公平價值評價-非流  '!$A$1:$C$37</definedName>
    <definedName name="_xlnm.Print_Area" localSheetId="19">'公平價值評價-流'!$A$1:$C$42</definedName>
    <definedName name="_xlnm.Print_Area" localSheetId="7">'手續費收入明細表'!$A$1:$F$30</definedName>
    <definedName name="_xlnm.Print_Area" localSheetId="14">'支出明細表'!$A$1:$F$48</definedName>
    <definedName name="_xlnm.Print_Area" localSheetId="47">'交換'!$A$1:$C$32</definedName>
    <definedName name="_xlnm.Print_Area" localSheetId="0">'收支表'!$A$1:$I$25</definedName>
    <definedName name="_xlnm.Print_Area" localSheetId="10">'兌換利益明細表'!$A$1:$G$35</definedName>
    <definedName name="_xlnm.Print_Area" localSheetId="6">'利息收入明細表'!$A$1:$F$30</definedName>
    <definedName name="_xlnm.Print_Area" localSheetId="8">'投資利益明細表'!$A$1:$G$37</definedName>
    <definedName name="_xlnm.Print_Area" localSheetId="9">'投資評價利益明細表'!$A$1:$G$35</definedName>
    <definedName name="_xlnm.Print_Area" localSheetId="36">'其他應付款'!$A$1:$C$32</definedName>
    <definedName name="_xlnm.Print_Area" localSheetId="26">'其他應收款'!$A$1:$C$35</definedName>
    <definedName name="_xlnm.Print_Area" localSheetId="41">'委-收支表'!$A$1:$C$47</definedName>
    <definedName name="_xlnm.Print_Area" localSheetId="21">'委託經營'!$A$1:$C$39</definedName>
    <definedName name="_xlnm.Print_Area" localSheetId="22">'委託經營評價'!$A$1:$C$33</definedName>
    <definedName name="_xlnm.Print_Area" localSheetId="42">'委-經理費'!$A$1:$B$54</definedName>
    <definedName name="_xlnm.Print_Area" localSheetId="16">'定期存款附表'!$A$1:$F$34</definedName>
    <definedName name="_xlnm.Print_Area" localSheetId="17">'附賣回'!$A$1:$C$36</definedName>
    <definedName name="_xlnm.Print_Area" localSheetId="30">'持有至到期日非流動'!$A$1:$C$32</definedName>
    <definedName name="_xlnm.Print_Area" localSheetId="20">'持有至到期-流'!$A$1:$C$32</definedName>
    <definedName name="_xlnm.Print_Area" localSheetId="4">'負債'!$A$1:$G$27</definedName>
    <definedName name="_xlnm.Print_Area" localSheetId="44">'負債-委'!$A$1:$G$29</definedName>
    <definedName name="_xlnm.Print_Area" localSheetId="2">'現金流量'!$A$1:$F$36</definedName>
    <definedName name="_xlnm.Print_Area" localSheetId="33">'備抵呆帳-催收款項'!$A$1:$C$33</definedName>
    <definedName name="_xlnm.Print_Area" localSheetId="38">'勞工退休基金-本金'!$A$1:$C$32</definedName>
    <definedName name="_xlnm.Print_Area" localSheetId="39">'勞工退休基金-收益'!$A$1:$C$32</definedName>
    <definedName name="_xlnm.Print_Area" localSheetId="5">'提撥表'!$A$1:$E$17</definedName>
    <definedName name="_xlnm.Print_Area" localSheetId="46">'期貨'!$A$1:$C$31</definedName>
    <definedName name="_xlnm.Print_Area" localSheetId="32">'催收款項'!$A$1:$C$33</definedName>
    <definedName name="_xlnm.Print_Area" localSheetId="3">'資產'!$A$1:$G$39</definedName>
    <definedName name="_xlnm.Print_Area" localSheetId="43">'資產-委'!$A$1:$G$34</definedName>
    <definedName name="_xlnm.Print_Area" localSheetId="40">'運用表 '!$A$1:$E$17</definedName>
    <definedName name="_xlnm.Print_Area" localSheetId="37">'預收提繳費'!$A$1:$C$34</definedName>
    <definedName name="_xlnm.Print_Area" localSheetId="12">'滯納金收入明細'!$A$1:$F$35</definedName>
    <definedName name="_xlnm.Print_Area" localSheetId="45">'遠匯'!$A$1:$F$32</definedName>
    <definedName name="_xlnm.Print_Area" localSheetId="15">'銀行存款'!$A$1:$C$34</definedName>
    <definedName name="_xlnm.Print_Area" localSheetId="1">'撥補表'!$A$1:$I$34</definedName>
    <definedName name="_xlnm.Print_Area" localSheetId="48">'選擇權'!$A$1:$C$32</definedName>
    <definedName name="_xlnm.Print_Area" localSheetId="35">'應付費用'!$A$1:$C$32</definedName>
    <definedName name="_xlnm.Print_Area" localSheetId="24">'應收收益'!$A$1:$C$32</definedName>
    <definedName name="_xlnm.Print_Area" localSheetId="25">'應收利息'!$A$1:$C$34</definedName>
    <definedName name="_xlnm.Print_Area" localSheetId="23">'應收提繳費'!$A$1:$C$34</definedName>
    <definedName name="Print_Area_MI" localSheetId="0">'收支表'!$A$1:$I$32</definedName>
    <definedName name="Print_Area_MI" localSheetId="4">'負債'!$A$1:$G$8</definedName>
    <definedName name="Print_Area_MI" localSheetId="44">'負債-委'!$A$1:$G$8</definedName>
    <definedName name="Print_Area_MI" localSheetId="5">'提撥表'!$A$1:$E$28</definedName>
    <definedName name="Print_Area_MI" localSheetId="3">'資產'!$A$1:$G$36</definedName>
    <definedName name="Print_Area_MI" localSheetId="43">'資產-委'!$A$1:$G$33</definedName>
    <definedName name="Print_Area_MI" localSheetId="40">'運用表 '!$A$1:$E$17</definedName>
    <definedName name="Print_Area_MI" localSheetId="1">'撥補表'!$A$1:$H$42</definedName>
    <definedName name="T3_">#REF!</definedName>
    <definedName name="T5_" localSheetId="4">'負債'!#REF!</definedName>
    <definedName name="T5_" localSheetId="44">'負債-委'!#REF!</definedName>
    <definedName name="T5_" localSheetId="3">'資產'!$A$13</definedName>
    <definedName name="T5_" localSheetId="43">'資產-委'!$A$19</definedName>
    <definedName name="T5_">#N/A</definedName>
    <definedName name="TI">#REF!</definedName>
    <definedName name="TT">#N/A</definedName>
  </definedNames>
  <calcPr fullCalcOnLoad="1"/>
</workbook>
</file>

<file path=xl/sharedStrings.xml><?xml version="1.0" encoding="utf-8"?>
<sst xmlns="http://schemas.openxmlformats.org/spreadsheetml/2006/main" count="1069" uniqueCount="779">
  <si>
    <t>其他作業收入</t>
  </si>
  <si>
    <t>其他作業收入－國內</t>
  </si>
  <si>
    <t>%</t>
  </si>
  <si>
    <t>資產</t>
  </si>
  <si>
    <t>負債</t>
  </si>
  <si>
    <t xml:space="preserve">       </t>
  </si>
  <si>
    <t xml:space="preserve"> 上年底結存數額</t>
  </si>
  <si>
    <t xml:space="preserve"> 本年度增加數</t>
  </si>
  <si>
    <t xml:space="preserve"> 本年度減少數</t>
  </si>
  <si>
    <t xml:space="preserve"> 本年底結存數額</t>
  </si>
  <si>
    <t xml:space="preserve">  合              計</t>
  </si>
  <si>
    <t xml:space="preserve">  資         產</t>
  </si>
  <si>
    <t>比較增減(-)</t>
  </si>
  <si>
    <t xml:space="preserve">    </t>
  </si>
  <si>
    <t xml:space="preserve">      單位:新臺幣元</t>
  </si>
  <si>
    <t xml:space="preserve">          單位:新臺幣元</t>
  </si>
  <si>
    <t xml:space="preserve">    應收利息</t>
  </si>
  <si>
    <t xml:space="preserve">    其他應收款</t>
  </si>
  <si>
    <t xml:space="preserve">  滯納金收入</t>
  </si>
  <si>
    <t xml:space="preserve">     勞工退休基金-收益</t>
  </si>
  <si>
    <t>勞工退休基金(新制)</t>
  </si>
  <si>
    <t>支出明細表</t>
  </si>
  <si>
    <t>金    額</t>
  </si>
  <si>
    <t>說      明</t>
  </si>
  <si>
    <t>公平價值變動列入損益之金融資產-流動明細表</t>
  </si>
  <si>
    <t>公平價值變動列入損益之金融資產評價調整-流動明細表</t>
  </si>
  <si>
    <t>委託經營資產評價調整明細表</t>
  </si>
  <si>
    <t>應收提繳費明細表</t>
  </si>
  <si>
    <t>其他應付款明細表</t>
  </si>
  <si>
    <t>勞工退休基金(新制)</t>
  </si>
  <si>
    <t xml:space="preserve"> 勞工退休基金(新制)</t>
  </si>
  <si>
    <t>平  衡  表</t>
  </si>
  <si>
    <t xml:space="preserve">  手續費費用</t>
  </si>
  <si>
    <t xml:space="preserve">本期賸餘(短絀-) </t>
  </si>
  <si>
    <t xml:space="preserve">    應收收益</t>
  </si>
  <si>
    <t xml:space="preserve"> </t>
  </si>
  <si>
    <t xml:space="preserve">  其他作業收入</t>
  </si>
  <si>
    <t>銀行存款－活儲存款</t>
  </si>
  <si>
    <t>科    目</t>
  </si>
  <si>
    <t>委託經營資產－國內</t>
  </si>
  <si>
    <t>委託經營資產－國外</t>
  </si>
  <si>
    <t>委託經營資產評價調整－國外</t>
  </si>
  <si>
    <t>應收提繳費</t>
  </si>
  <si>
    <t>應收利息－銀行存款</t>
  </si>
  <si>
    <t>應付費用－手續費</t>
  </si>
  <si>
    <t>單位:新臺幣元</t>
  </si>
  <si>
    <t xml:space="preserve">    應收收益－股利－國外</t>
  </si>
  <si>
    <t xml:space="preserve">    應收利息－銀行存款－國內</t>
  </si>
  <si>
    <t xml:space="preserve">    應收利息－銀行存款－國外</t>
  </si>
  <si>
    <t xml:space="preserve">    應收利息－投資有價證券－國內</t>
  </si>
  <si>
    <t xml:space="preserve">    應收利息－投資有價證券－國外</t>
  </si>
  <si>
    <t xml:space="preserve">    其他應收款－其他－國內</t>
  </si>
  <si>
    <t>備抵呆帳－催收款項－滯納金</t>
  </si>
  <si>
    <t xml:space="preserve">    應付費用－手續費－國內</t>
  </si>
  <si>
    <t xml:space="preserve">    其他應付款－其他－國內</t>
  </si>
  <si>
    <t>摘    要</t>
  </si>
  <si>
    <t>合    計</t>
  </si>
  <si>
    <t>玉山商業銀行</t>
  </si>
  <si>
    <t>大眾商業銀行</t>
  </si>
  <si>
    <t xml:space="preserve">    應付費用－手續費－國外</t>
  </si>
  <si>
    <t>基金及餘絀</t>
  </si>
  <si>
    <t xml:space="preserve">   基金</t>
  </si>
  <si>
    <t xml:space="preserve">     勞工退休基金-本金</t>
  </si>
  <si>
    <t xml:space="preserve">   餘絀</t>
  </si>
  <si>
    <t xml:space="preserve">     累積餘絀</t>
  </si>
  <si>
    <t>摘                   要</t>
  </si>
  <si>
    <t xml:space="preserve"> 金           額　</t>
  </si>
  <si>
    <t>國外委託經營經理費</t>
  </si>
  <si>
    <t>二、國內債務證券</t>
  </si>
  <si>
    <t xml:space="preserve"> 金            額</t>
  </si>
  <si>
    <t>公平價值變動列入損益之金融資產-非流動明細表</t>
  </si>
  <si>
    <t xml:space="preserve">    公平價值變動列入損益之金融資產－非流動－債券－國內</t>
  </si>
  <si>
    <t xml:space="preserve">    應收退稅款</t>
  </si>
  <si>
    <t>平衡表（委託經營）</t>
  </si>
  <si>
    <t>其他應付款－代收稅款</t>
  </si>
  <si>
    <t>一、銀行存款</t>
  </si>
  <si>
    <t>四、國外債務證券</t>
  </si>
  <si>
    <t>應收收益明細表</t>
  </si>
  <si>
    <t>應收利息明細表</t>
  </si>
  <si>
    <t>其他應收款明細表</t>
  </si>
  <si>
    <t>未到期遠期外匯明細表</t>
  </si>
  <si>
    <t>金額
(2)</t>
  </si>
  <si>
    <t>本年度決算數</t>
  </si>
  <si>
    <t>金額
(3)=(2)-(1)</t>
  </si>
  <si>
    <t>%
(4)=(3)/(1)*100</t>
  </si>
  <si>
    <t>金額</t>
  </si>
  <si>
    <t xml:space="preserve"> 科         目</t>
  </si>
  <si>
    <t>上年度決算數</t>
  </si>
  <si>
    <t>金額
(1)</t>
  </si>
  <si>
    <t>收 支 餘 絀 決 算 表</t>
  </si>
  <si>
    <t>總收入</t>
  </si>
  <si>
    <t>總支出</t>
  </si>
  <si>
    <t xml:space="preserve">  利息收入</t>
  </si>
  <si>
    <t xml:space="preserve">  投資利益</t>
  </si>
  <si>
    <t xml:space="preserve">  呆帳提存－滯納金</t>
  </si>
  <si>
    <t xml:space="preserve">        單位:新臺幣元</t>
  </si>
  <si>
    <t>本年度決算數
(1)</t>
  </si>
  <si>
    <t>上年度決算數
(2)</t>
  </si>
  <si>
    <t>項  目</t>
  </si>
  <si>
    <t>基金收繳</t>
  </si>
  <si>
    <t>基金給付</t>
  </si>
  <si>
    <t>基金收繳給付淨額</t>
  </si>
  <si>
    <t>金額
(3)=(1)-(2)</t>
  </si>
  <si>
    <t xml:space="preserve">  提繳退休金收入</t>
  </si>
  <si>
    <t xml:space="preserve">  退休金給付</t>
  </si>
  <si>
    <t>賸餘之部</t>
  </si>
  <si>
    <t>分配之部</t>
  </si>
  <si>
    <t xml:space="preserve">  累積賸餘</t>
  </si>
  <si>
    <t xml:space="preserve">    以滯納金補足收益數</t>
  </si>
  <si>
    <t>未分配賸餘</t>
  </si>
  <si>
    <t>餘 絀 撥 補 決 算 表</t>
  </si>
  <si>
    <t xml:space="preserve">             單位:新臺幣元</t>
  </si>
  <si>
    <t xml:space="preserve">  科         目</t>
  </si>
  <si>
    <t xml:space="preserve">   比  較  增  減 (-)</t>
  </si>
  <si>
    <t xml:space="preserve">   本 年 度 決 算 數
(1)</t>
  </si>
  <si>
    <t xml:space="preserve">   上 年 度 決 算 數
(2)</t>
  </si>
  <si>
    <t>金    額
(3)=(1)-(2)</t>
  </si>
  <si>
    <t xml:space="preserve">     應付費用</t>
  </si>
  <si>
    <t xml:space="preserve">     其他應付款</t>
  </si>
  <si>
    <t xml:space="preserve">     預收提繳費</t>
  </si>
  <si>
    <t xml:space="preserve">  負債、基金及餘絀合計</t>
  </si>
  <si>
    <t xml:space="preserve">   其他資產</t>
  </si>
  <si>
    <t xml:space="preserve"> 運用概況表</t>
  </si>
  <si>
    <t xml:space="preserve"> 單位:新臺幣元</t>
  </si>
  <si>
    <t xml:space="preserve"> 基  金  之  運  用  項  目</t>
  </si>
  <si>
    <r>
      <t>三、國內權益證券</t>
    </r>
  </si>
  <si>
    <t>未沖銷部位期貨明細表</t>
  </si>
  <si>
    <t xml:space="preserve">       單位:新臺幣元</t>
  </si>
  <si>
    <t>合     計</t>
  </si>
  <si>
    <t xml:space="preserve">    銀行存款－活儲存款－臺灣銀行</t>
  </si>
  <si>
    <t xml:space="preserve">    銀行存款－定期存款－國内</t>
  </si>
  <si>
    <t xml:space="preserve">    銀行存款－定期存款－國外</t>
  </si>
  <si>
    <t xml:space="preserve">    銀行存款－定期儲蓄存款－國内</t>
  </si>
  <si>
    <t>持有至到期日金融資產-流動明細表</t>
  </si>
  <si>
    <t>委託經營資產明細表</t>
  </si>
  <si>
    <t xml:space="preserve"> </t>
  </si>
  <si>
    <t>應收收益－股利</t>
  </si>
  <si>
    <t>應收利息－投資有價證券</t>
  </si>
  <si>
    <t>公平價值變動列入損益之金融資產－非流動－債券</t>
  </si>
  <si>
    <t>科    目</t>
  </si>
  <si>
    <t>金    額</t>
  </si>
  <si>
    <t>說      明</t>
  </si>
  <si>
    <t>備抵呆帳-催收款項明細表</t>
  </si>
  <si>
    <t>應付費用明細表</t>
  </si>
  <si>
    <t xml:space="preserve">    其他應付款－代收稅款－國內</t>
  </si>
  <si>
    <t>其他應付款－其他</t>
  </si>
  <si>
    <t>預收提繳費明細表</t>
  </si>
  <si>
    <t>預收提繳費</t>
  </si>
  <si>
    <t>勞工退休基金-本金明細表</t>
  </si>
  <si>
    <t>勞工退休基金－本金</t>
  </si>
  <si>
    <t>勞工退休基金-收益明細表</t>
  </si>
  <si>
    <t>買入期貨契約價值</t>
  </si>
  <si>
    <t xml:space="preserve">     國內委託經營</t>
  </si>
  <si>
    <t xml:space="preserve">     國外委託經營</t>
  </si>
  <si>
    <t>賣出期貨契約價值</t>
  </si>
  <si>
    <t xml:space="preserve">         </t>
  </si>
  <si>
    <t xml:space="preserve">                                      </t>
  </si>
  <si>
    <t>USD</t>
  </si>
  <si>
    <t xml:space="preserve">  投資損失</t>
  </si>
  <si>
    <t xml:space="preserve">  投資評價損失</t>
  </si>
  <si>
    <t>說        明</t>
  </si>
  <si>
    <t>附賣回有價證券投資明細表</t>
  </si>
  <si>
    <t>應收利息－附賣回有價證券</t>
  </si>
  <si>
    <t xml:space="preserve">    應收利息－附賣回有價證券－國內</t>
  </si>
  <si>
    <t>其他應付款－逾期未兌支票</t>
  </si>
  <si>
    <t xml:space="preserve">    其他應付款－逾期未兌支票</t>
  </si>
  <si>
    <t>總支出</t>
  </si>
  <si>
    <t>科    目</t>
  </si>
  <si>
    <t>說        明</t>
  </si>
  <si>
    <t>利息收入明細表</t>
  </si>
  <si>
    <t>本  年  度
決  算  數
(2)</t>
  </si>
  <si>
    <t>比較增減(-)</t>
  </si>
  <si>
    <t>金   額
(3)=(2)-(1)</t>
  </si>
  <si>
    <t>%
(4)=(3)/(1)*100</t>
  </si>
  <si>
    <t>利息收入</t>
  </si>
  <si>
    <t>科    目</t>
  </si>
  <si>
    <t>本  年  度
決  算  數
(2)</t>
  </si>
  <si>
    <t>比較增減(-)</t>
  </si>
  <si>
    <t>說        明</t>
  </si>
  <si>
    <t>金   額
(3)=(2)-(1)</t>
  </si>
  <si>
    <t>%
(4)=(3)/(1)*100</t>
  </si>
  <si>
    <t>投資利益</t>
  </si>
  <si>
    <t>本  年  度
決  算  數
(2)</t>
  </si>
  <si>
    <t>比較增減(-)</t>
  </si>
  <si>
    <t>金   額
(3)=(2)-(1)</t>
  </si>
  <si>
    <t>%
(4)=(3)/(1)*100</t>
  </si>
  <si>
    <t>比較增減(-)</t>
  </si>
  <si>
    <t>合    計</t>
  </si>
  <si>
    <t>滯納金收入明細表</t>
  </si>
  <si>
    <t>滯納金收入</t>
  </si>
  <si>
    <r>
      <t xml:space="preserve">%
</t>
    </r>
    <r>
      <rPr>
        <sz val="10"/>
        <rFont val="標楷體"/>
        <family val="4"/>
      </rPr>
      <t>(4)=(3)/(1)*100</t>
    </r>
  </si>
  <si>
    <t xml:space="preserve"> 項             目</t>
  </si>
  <si>
    <t>%</t>
  </si>
  <si>
    <t>%
(4)=(3)/(2)
*100</t>
  </si>
  <si>
    <t>%
(4)=(3)/(2)
*100</t>
  </si>
  <si>
    <t>勞工退休基金(新制)</t>
  </si>
  <si>
    <t>收 繳 給 付 表</t>
  </si>
  <si>
    <t>投資利益明細表</t>
  </si>
  <si>
    <t>備註：委託經營部位，依本基金會計制度及委託、保管契約規定，其相關費用係由委託經營資產逕扣。</t>
  </si>
  <si>
    <t>投資評價利益明細表</t>
  </si>
  <si>
    <t>兌換利益明細表</t>
  </si>
  <si>
    <t>同投資利益明細表。</t>
  </si>
  <si>
    <t>同投資評價利益明細表。</t>
  </si>
  <si>
    <t>同兌換利益明細表。</t>
  </si>
  <si>
    <t xml:space="preserve">  資產合計</t>
  </si>
  <si>
    <t>銀行存款明細表</t>
  </si>
  <si>
    <t>公平價值變動列入損益之金融資產評價調整-非流動明細表</t>
  </si>
  <si>
    <t>持有至到期日金融資產-非流動明細表</t>
  </si>
  <si>
    <t>催收款項明細表</t>
  </si>
  <si>
    <t>銀行存款－支票存款</t>
  </si>
  <si>
    <t xml:space="preserve">    銀行存款－支票存款－臺灣銀行</t>
  </si>
  <si>
    <t xml:space="preserve">    銀行存款－活儲存款-外幣JP摩根銀行</t>
  </si>
  <si>
    <t>銀行存款－勞保局</t>
  </si>
  <si>
    <t>銀行存款－定期存款(詳附表)</t>
  </si>
  <si>
    <t>銀行存款－定期儲蓄存款(詳附表)</t>
  </si>
  <si>
    <t xml:space="preserve">    公平價值變動列入損益之金融資產評價調整-流動</t>
  </si>
  <si>
    <t xml:space="preserve">    應收出售證券款</t>
  </si>
  <si>
    <t>科     目</t>
  </si>
  <si>
    <t>科    目</t>
  </si>
  <si>
    <t>金    額</t>
  </si>
  <si>
    <t>說  明</t>
  </si>
  <si>
    <t>附賣回有價證券投資－債券</t>
  </si>
  <si>
    <t xml:space="preserve">    附賣回有價證券投資－債券－國內</t>
  </si>
  <si>
    <t>合     計</t>
  </si>
  <si>
    <t>公平價值變動列入損益之金融資產－流動－受益憑證</t>
  </si>
  <si>
    <t xml:space="preserve">    公平價值變動列入損益之金融資產－流動－受益憑證－國內</t>
  </si>
  <si>
    <t xml:space="preserve">    公平價值變動列入損益之金融資產－流動－受益憑證－國外</t>
  </si>
  <si>
    <t>說 明</t>
  </si>
  <si>
    <t>公平價值變動列入損益之金融資產評價調整－流動－受益憑證</t>
  </si>
  <si>
    <t xml:space="preserve">    公平價值變動列入損益之金融資產評價調整－流動－受益憑證－國內</t>
  </si>
  <si>
    <t xml:space="preserve">    公平價值變動列入損益之金融資產評價調整－流動－受益憑證－國外</t>
  </si>
  <si>
    <t>公平價值變動列入損益之金融資產評價調整－流動－換匯契約</t>
  </si>
  <si>
    <t xml:space="preserve">    公平價值變動列入損益之金融資產評價調整－流動－換匯契約－國外</t>
  </si>
  <si>
    <t>說      明</t>
  </si>
  <si>
    <t>持有至到期日金融資產－流動－債券</t>
  </si>
  <si>
    <t xml:space="preserve">    持有至到期日金融資產－流動－債券－國內</t>
  </si>
  <si>
    <t>持有至到期日金融資產－流動－短期票券</t>
  </si>
  <si>
    <t xml:space="preserve">    持有至到期日金融資產－流動－短期票券－國內</t>
  </si>
  <si>
    <t>說  明</t>
  </si>
  <si>
    <t>說明</t>
  </si>
  <si>
    <t>公平價值變動列入損益之金融資產評價調整－非流動－債券</t>
  </si>
  <si>
    <t xml:space="preserve">    公平價值變動列入損益之金融資產評價調整－非流動－債券－國內</t>
  </si>
  <si>
    <t>持有至到期日金融資產－非流動－債券</t>
  </si>
  <si>
    <t xml:space="preserve">    持有至到期日金融資產－非流動－債券－國內</t>
  </si>
  <si>
    <t xml:space="preserve">    持有至到期日金融資產－非流動－債券－國外</t>
  </si>
  <si>
    <t>催收款項</t>
  </si>
  <si>
    <t xml:space="preserve">    催收款項－退休金</t>
  </si>
  <si>
    <t xml:space="preserve">    催收款項－滯納金</t>
  </si>
  <si>
    <t>勞工退休基金－收益－已分配</t>
  </si>
  <si>
    <t>合     計</t>
  </si>
  <si>
    <t>摘    要</t>
  </si>
  <si>
    <t>名 目 本 金</t>
  </si>
  <si>
    <t>折合新台幣金額</t>
  </si>
  <si>
    <t>國外自行運用</t>
  </si>
  <si>
    <t>USD</t>
  </si>
  <si>
    <t>國外委託經營</t>
  </si>
  <si>
    <t xml:space="preserve">     合                  計</t>
  </si>
  <si>
    <t>NTD</t>
  </si>
  <si>
    <t>註：國外委託經營係以各幣別折算為美金表達。</t>
  </si>
  <si>
    <t xml:space="preserve">  負債合計</t>
  </si>
  <si>
    <t xml:space="preserve">  基金及餘絀合計</t>
  </si>
  <si>
    <t>銀行存款利息收入－活儲－國內</t>
  </si>
  <si>
    <t>銀行存款利息收入－活儲－國外</t>
  </si>
  <si>
    <t>銀行存款利息收入－定存－國內</t>
  </si>
  <si>
    <t>銀行存款利息收入－定存－國外</t>
  </si>
  <si>
    <t>銀行存款利息收入－定儲－國內</t>
  </si>
  <si>
    <t>投資有價證券利息收入－債券－國內</t>
  </si>
  <si>
    <t>投資有價證券利息收入－短期票券－國內</t>
  </si>
  <si>
    <t>投資利益－受益憑證－國內</t>
  </si>
  <si>
    <t>投資利益－受益憑證－國外</t>
  </si>
  <si>
    <t>投資利益－受益憑證現金股利－國內</t>
  </si>
  <si>
    <t>投資利益－受益憑證現金股利－國外</t>
  </si>
  <si>
    <t>投資利益－債券－國外</t>
  </si>
  <si>
    <t>投資利益－委託經營－國內</t>
  </si>
  <si>
    <t>投資利益－委託經營－國外</t>
  </si>
  <si>
    <t>兌換利益－自行運用</t>
  </si>
  <si>
    <t>手續費費用</t>
  </si>
  <si>
    <t xml:space="preserve">  手續費費用－保管銀行－國外</t>
  </si>
  <si>
    <t xml:space="preserve">  手續費費用－債票券維護費－國內</t>
  </si>
  <si>
    <t xml:space="preserve">  手續費費用－稅捐－國內</t>
  </si>
  <si>
    <t>投資損失</t>
  </si>
  <si>
    <t xml:space="preserve">  投資損失－委託經營－國內</t>
  </si>
  <si>
    <t xml:space="preserve">  投資損失－委託經營－國外</t>
  </si>
  <si>
    <t>投資評價損失</t>
  </si>
  <si>
    <t xml:space="preserve">  投資評價損失－受益憑證－國內</t>
  </si>
  <si>
    <t xml:space="preserve">  投資評價損失－受益憑證－國外</t>
  </si>
  <si>
    <t xml:space="preserve">  投資評價損失－債券－國內</t>
  </si>
  <si>
    <t xml:space="preserve">  投資評價損失－委託經營－國內</t>
  </si>
  <si>
    <t xml:space="preserve">  投資評價損失－委託經營－國外</t>
  </si>
  <si>
    <t xml:space="preserve">  投資評價損失－換匯契約－國外</t>
  </si>
  <si>
    <t>兌換損失</t>
  </si>
  <si>
    <t xml:space="preserve">  兌換損失－自行運用</t>
  </si>
  <si>
    <t xml:space="preserve">  兌換損失－委託經營</t>
  </si>
  <si>
    <t>呆帳提存－滯納金</t>
  </si>
  <si>
    <t xml:space="preserve">   流動負債</t>
  </si>
  <si>
    <t xml:space="preserve">      活存</t>
  </si>
  <si>
    <t xml:space="preserve">      定存</t>
  </si>
  <si>
    <t xml:space="preserve">   流動資產</t>
  </si>
  <si>
    <t xml:space="preserve">     銀行存款</t>
  </si>
  <si>
    <t xml:space="preserve">     附賣回有價證券投資</t>
  </si>
  <si>
    <t xml:space="preserve">     公平價值變動列入損益之金融資產</t>
  </si>
  <si>
    <t xml:space="preserve">     -流動</t>
  </si>
  <si>
    <t xml:space="preserve">     評價調整-流動</t>
  </si>
  <si>
    <t xml:space="preserve">     持有至到期日金融資產-流動</t>
  </si>
  <si>
    <t xml:space="preserve">     委託經營資產</t>
  </si>
  <si>
    <t xml:space="preserve">     委託經營資產評價調整</t>
  </si>
  <si>
    <t xml:space="preserve">     應收提繳費</t>
  </si>
  <si>
    <t xml:space="preserve">     應收收益</t>
  </si>
  <si>
    <t xml:space="preserve">     應收利息</t>
  </si>
  <si>
    <t xml:space="preserve">     其他應收款</t>
  </si>
  <si>
    <t xml:space="preserve">     -非流動</t>
  </si>
  <si>
    <t xml:space="preserve">     評價調整-非流動</t>
  </si>
  <si>
    <t xml:space="preserve">     持有至到期日金融資產-非流動</t>
  </si>
  <si>
    <t xml:space="preserve">     催收款項</t>
  </si>
  <si>
    <t xml:space="preserve">     減：備抵呆帳-催收款項</t>
  </si>
  <si>
    <t xml:space="preserve">     暫付及待結轉帳項</t>
  </si>
  <si>
    <t>單位：新臺幣元</t>
  </si>
  <si>
    <t>單位：新臺幣元</t>
  </si>
  <si>
    <t xml:space="preserve">  本期賸餘</t>
  </si>
  <si>
    <t xml:space="preserve">    作業賸餘</t>
  </si>
  <si>
    <t xml:space="preserve">   賸餘撥充基金數</t>
  </si>
  <si>
    <t xml:space="preserve">  手續費收入</t>
  </si>
  <si>
    <t xml:space="preserve">    銀行存款－活儲存款-外幣合作金庫銀行</t>
  </si>
  <si>
    <t xml:space="preserve">    銀行存款－活儲存款-外幣中國信託銀行</t>
  </si>
  <si>
    <t>附賣回有價證券投資－短期票券</t>
  </si>
  <si>
    <t xml:space="preserve">    附賣回有價證券投資－短期票券－國內</t>
  </si>
  <si>
    <t>手續費收入明細表</t>
  </si>
  <si>
    <t>手續費收入－借券－國外</t>
  </si>
  <si>
    <t>手續費收入</t>
  </si>
  <si>
    <t>國外委託經營</t>
  </si>
  <si>
    <t>未到期交換明細表</t>
  </si>
  <si>
    <t>勞工退休基金(新制)</t>
  </si>
  <si>
    <t>銀行存款-定期性存款附表</t>
  </si>
  <si>
    <t>單位：新臺幣元</t>
  </si>
  <si>
    <t>銀行存款利息收入－定儲－國外</t>
  </si>
  <si>
    <t xml:space="preserve">    銀行存款－活儲存款－玉山銀行</t>
  </si>
  <si>
    <t xml:space="preserve">    銀行存款－活儲存款-外幣土地銀行</t>
  </si>
  <si>
    <t xml:space="preserve">    銀行存款－定期儲蓄存款－國外</t>
  </si>
  <si>
    <t>公平價值變動列入損益之金融資產－流動－借券</t>
  </si>
  <si>
    <t xml:space="preserve">    公平價值變動列入損益之金融資產－流動－借券－ETF－國外</t>
  </si>
  <si>
    <t>公平價值變動列入損益之金融資產評價調整－流動－借券</t>
  </si>
  <si>
    <t xml:space="preserve">    公平價值變動列入損益之金融資產評價調整－流動－借券－ETF－國外</t>
  </si>
  <si>
    <t xml:space="preserve">    持有至到期日金融資產－流動－債券－國外</t>
  </si>
  <si>
    <t xml:space="preserve">   金       額</t>
  </si>
  <si>
    <t xml:space="preserve">   備     註</t>
  </si>
  <si>
    <t xml:space="preserve">  流動資產</t>
  </si>
  <si>
    <t xml:space="preserve">    銀行存款</t>
  </si>
  <si>
    <t xml:space="preserve">    公平價值變動列入損益之金融資產 -流動</t>
  </si>
  <si>
    <t>負債及淨資產</t>
  </si>
  <si>
    <t xml:space="preserve">  備     註</t>
  </si>
  <si>
    <t xml:space="preserve">   流動負債</t>
  </si>
  <si>
    <t xml:space="preserve">       經理費</t>
  </si>
  <si>
    <t xml:space="preserve">       保管費 </t>
  </si>
  <si>
    <t xml:space="preserve">     應付買入證券款</t>
  </si>
  <si>
    <t xml:space="preserve">     應付代收款</t>
  </si>
  <si>
    <t xml:space="preserve">    公平價值變動列入損益之金融負債評價調整-流動</t>
  </si>
  <si>
    <t>淨資產</t>
  </si>
  <si>
    <t xml:space="preserve">   委託投資資本</t>
  </si>
  <si>
    <t xml:space="preserve">   期初累積委託經營盈餘（虧損-）</t>
  </si>
  <si>
    <t xml:space="preserve">   本年度委託經營利益（損失-）</t>
  </si>
  <si>
    <t xml:space="preserve">  負債及淨資產合計</t>
  </si>
  <si>
    <t>委託經營經理費彙計表</t>
  </si>
  <si>
    <t xml:space="preserve">      股票</t>
  </si>
  <si>
    <t xml:space="preserve">      債券</t>
  </si>
  <si>
    <t xml:space="preserve">      受益憑證</t>
  </si>
  <si>
    <t xml:space="preserve">      短期票券</t>
  </si>
  <si>
    <t xml:space="preserve">      期貨保證金</t>
  </si>
  <si>
    <t xml:space="preserve">      交換</t>
  </si>
  <si>
    <t xml:space="preserve">      期貨</t>
  </si>
  <si>
    <t xml:space="preserve">      遠匯契約</t>
  </si>
  <si>
    <t xml:space="preserve">    利率交換合約資產名目金額</t>
  </si>
  <si>
    <t xml:space="preserve">    利率交換合約負債名目金額</t>
  </si>
  <si>
    <t>本年度預算數</t>
  </si>
  <si>
    <t>本  年  度
預 算 數
(1)</t>
  </si>
  <si>
    <t>投資利益－股票－國內</t>
  </si>
  <si>
    <t>投資利益－股票現金股利－國內</t>
  </si>
  <si>
    <t>投資利益－其他－國外</t>
  </si>
  <si>
    <t>勞工退休基金(新制)</t>
  </si>
  <si>
    <t>科    目</t>
  </si>
  <si>
    <t>本  年  度
決  算  數
(2)</t>
  </si>
  <si>
    <t>比較增減(-)</t>
  </si>
  <si>
    <t>說        明</t>
  </si>
  <si>
    <t>金   額
(3)=(2)-(1)</t>
  </si>
  <si>
    <t>%
(4)=(3)/(1)*100</t>
  </si>
  <si>
    <t>投資評價利益</t>
  </si>
  <si>
    <t>投資評價利益－受益憑證－國內</t>
  </si>
  <si>
    <t>投資評價利益－受益憑證－國外</t>
  </si>
  <si>
    <t>投資評價利益－債券－國內</t>
  </si>
  <si>
    <t>投資評價利益－委託經營－國內</t>
  </si>
  <si>
    <t>投資評價利益－委託經營－國外</t>
  </si>
  <si>
    <t>投資評價利益－換匯契約－國外</t>
  </si>
  <si>
    <t>投資評價利益－股票－國內</t>
  </si>
  <si>
    <t>兌換利益－委託經營</t>
  </si>
  <si>
    <t xml:space="preserve">  投資損失－股票－國內</t>
  </si>
  <si>
    <t xml:space="preserve">  投資評價損失－股票－國內</t>
  </si>
  <si>
    <t xml:space="preserve">    銀行存款－活儲存款-外幣花旗銀行</t>
  </si>
  <si>
    <t>公平價值變動列入損益之金融資產－流動－股票</t>
  </si>
  <si>
    <t xml:space="preserve">    公平價值變動列入損益之金融資產－流動－股票－國內</t>
  </si>
  <si>
    <t>公平價值變動列入損益之金融資產評價調整－流動－股票</t>
  </si>
  <si>
    <t xml:space="preserve">    公平價值變動列入損益之金融資產評價調整－流動－股票－國內</t>
  </si>
  <si>
    <t>委託經營資產評價調整－國內</t>
  </si>
  <si>
    <t>國內委託經營經理費</t>
  </si>
  <si>
    <t>現 金 流 量 決 算 表</t>
  </si>
  <si>
    <t>項                  目</t>
  </si>
  <si>
    <t>本年度
決算數
(2)</t>
  </si>
  <si>
    <t>金額
(3)=(2)-(1)</t>
  </si>
  <si>
    <r>
      <t xml:space="preserve">%
</t>
    </r>
    <r>
      <rPr>
        <sz val="10"/>
        <rFont val="標楷體"/>
        <family val="4"/>
      </rPr>
      <t>(4)=(3)/(1)
*100</t>
    </r>
  </si>
  <si>
    <t>業務活動之現金流量:</t>
  </si>
  <si>
    <t xml:space="preserve">  本期賸餘(短絀-)</t>
  </si>
  <si>
    <t xml:space="preserve">    調整非現金項目</t>
  </si>
  <si>
    <t xml:space="preserve">      流動資產淨減（淨增-）</t>
  </si>
  <si>
    <t xml:space="preserve">      流動負債淨增（淨減-）</t>
  </si>
  <si>
    <t xml:space="preserve">     業務活動之淨現金流入(流出-)</t>
  </si>
  <si>
    <t>投資活動之現金流量:</t>
  </si>
  <si>
    <t xml:space="preserve">      流動金融資產淨減(淨增-)</t>
  </si>
  <si>
    <t xml:space="preserve">      減少長期投資</t>
  </si>
  <si>
    <t xml:space="preserve">      增加長期投資</t>
  </si>
  <si>
    <t xml:space="preserve">     投資活動之淨現金流入(流出-)</t>
  </si>
  <si>
    <t>融資活動之現金流量:</t>
  </si>
  <si>
    <t xml:space="preserve">      提繳勞工退休基金</t>
  </si>
  <si>
    <t xml:space="preserve">      給付勞工退休金</t>
  </si>
  <si>
    <t xml:space="preserve">     融資活動之淨現金流入(流出-)</t>
  </si>
  <si>
    <t>現金及約當現金之淨增(淨減-)</t>
  </si>
  <si>
    <t>註：</t>
  </si>
  <si>
    <t>本 年 度
預算數
(1)</t>
  </si>
  <si>
    <t>勞工退休基金(新制)</t>
  </si>
  <si>
    <t>收支餘絀明細表（委託經營）</t>
  </si>
  <si>
    <t>單位：新台幣元</t>
  </si>
  <si>
    <t>科          目</t>
  </si>
  <si>
    <t>收  支  金  額　</t>
  </si>
  <si>
    <t xml:space="preserve">   備         註</t>
  </si>
  <si>
    <t>總收入</t>
  </si>
  <si>
    <t>利息收入</t>
  </si>
  <si>
    <t>銀行存款利息收入－活儲</t>
  </si>
  <si>
    <t>銀行存款利息收入－定存</t>
  </si>
  <si>
    <t>投資有價證券利息收入－債券</t>
  </si>
  <si>
    <t>投資有價證券利息收入－短期票券</t>
  </si>
  <si>
    <t>期貨保證金息</t>
  </si>
  <si>
    <t>手續費收入</t>
  </si>
  <si>
    <t>借券</t>
  </si>
  <si>
    <t>投資利益</t>
  </si>
  <si>
    <t>投資利益－股票</t>
  </si>
  <si>
    <t>投資利益－股票現金股利</t>
  </si>
  <si>
    <t>其他作業收入</t>
  </si>
  <si>
    <t>總支出</t>
  </si>
  <si>
    <t>經理費</t>
  </si>
  <si>
    <t>保管費</t>
  </si>
  <si>
    <t>投資損失</t>
  </si>
  <si>
    <t>投資評價損失</t>
  </si>
  <si>
    <t xml:space="preserve">本期賸餘(短絀-) </t>
  </si>
  <si>
    <t>1.
2.</t>
  </si>
  <si>
    <t>五、國外權益證券(註2)</t>
  </si>
  <si>
    <t>六、另類投資(註2)</t>
  </si>
  <si>
    <t>係國外代操借券手續費收入。</t>
  </si>
  <si>
    <t>其他預付款</t>
  </si>
  <si>
    <t xml:space="preserve">    其他預付款－預付投資款－國外</t>
  </si>
  <si>
    <t>其他預付款明細表</t>
  </si>
  <si>
    <t xml:space="preserve">    本年度作業賸餘分配數</t>
  </si>
  <si>
    <t xml:space="preserve">   預付款項</t>
  </si>
  <si>
    <t xml:space="preserve">     其他預付款</t>
  </si>
  <si>
    <t xml:space="preserve">     無形資產－電腦軟體</t>
  </si>
  <si>
    <t>附賣回有價證券利息收入－債券－國內</t>
  </si>
  <si>
    <t>其他利息收入－國內</t>
  </si>
  <si>
    <t>投資有價證券利息收入－債券－國外</t>
  </si>
  <si>
    <t>其他利息收入－國外</t>
  </si>
  <si>
    <t xml:space="preserve">  投資損失－受益憑證－國外</t>
  </si>
  <si>
    <t>摘    要</t>
  </si>
  <si>
    <t>金額</t>
  </si>
  <si>
    <t>合    計</t>
  </si>
  <si>
    <t>國內定期存款</t>
  </si>
  <si>
    <t>國外定期存款</t>
  </si>
  <si>
    <t>國內定期儲蓄存款</t>
  </si>
  <si>
    <t>國外定期儲蓄存款</t>
  </si>
  <si>
    <t>臺灣銀行</t>
  </si>
  <si>
    <t>臺灣土地銀行</t>
  </si>
  <si>
    <t>合作金庫商業銀行</t>
  </si>
  <si>
    <t>台北富邦商業銀行</t>
  </si>
  <si>
    <t>兆豐國際商業銀行</t>
  </si>
  <si>
    <t>臺灣中小企業銀行</t>
  </si>
  <si>
    <t>台中商業銀行</t>
  </si>
  <si>
    <t>瑞興商業銀行</t>
  </si>
  <si>
    <t>臺灣新光商業銀行</t>
  </si>
  <si>
    <t>中華郵政公司</t>
  </si>
  <si>
    <t>聯邦商業銀行</t>
  </si>
  <si>
    <t>遠東國際商業銀行</t>
  </si>
  <si>
    <t>凱基商業銀行</t>
  </si>
  <si>
    <t>星展(台灣)商業銀行</t>
  </si>
  <si>
    <t>台新國際商業銀行</t>
  </si>
  <si>
    <t>安泰商業銀行</t>
  </si>
  <si>
    <t>華南商業銀行</t>
  </si>
  <si>
    <t>合     計</t>
  </si>
  <si>
    <t xml:space="preserve">    公平價值變動列入損益之金融資產－流動－債券－國內</t>
  </si>
  <si>
    <t>公平價值變動列入損益之金融資產－流動－債券</t>
  </si>
  <si>
    <t xml:space="preserve">    公平價值變動列入損益之金融資產評價調整－流動－債券－國內</t>
  </si>
  <si>
    <t>公平價值變動列入損益之金融資產評價調整－流動－債券</t>
  </si>
  <si>
    <t xml:space="preserve">    其他應收款－賣出證券－國內</t>
  </si>
  <si>
    <t>其他應收款－賣出證券</t>
  </si>
  <si>
    <t>無形資產-電腦軟體明細表</t>
  </si>
  <si>
    <t>無形資產</t>
  </si>
  <si>
    <t xml:space="preserve">    無形資產-電腦軟體</t>
  </si>
  <si>
    <t>備抵呆帳－催收款項</t>
  </si>
  <si>
    <t>應付費用－其他</t>
  </si>
  <si>
    <t xml:space="preserve">    應付費用－其他－國內</t>
  </si>
  <si>
    <t xml:space="preserve">    其他應付款－買入證券－國內</t>
  </si>
  <si>
    <t>其他應付款－買入證券</t>
  </si>
  <si>
    <t>存出保證金息</t>
  </si>
  <si>
    <t>投資利益－受益憑證現金股利</t>
  </si>
  <si>
    <t>存入保證金利息費用</t>
  </si>
  <si>
    <t xml:space="preserve">      增加無形資產</t>
  </si>
  <si>
    <t xml:space="preserve">      3.本表所列交換利息收入(費用)、投資利益（損失）、投資評價利益（損失）、兌換利益(損失)及手續費收入科目，採淨額列示。</t>
  </si>
  <si>
    <t xml:space="preserve">  投資評價利益</t>
  </si>
  <si>
    <t xml:space="preserve">  其他作業外收入</t>
  </si>
  <si>
    <t xml:space="preserve">  兌換損失</t>
  </si>
  <si>
    <t xml:space="preserve">    銀行存款－活儲存款-外玉山銀行</t>
  </si>
  <si>
    <t xml:space="preserve">    銀行存款－活儲存款-外三菱東京日聯銀行</t>
  </si>
  <si>
    <t xml:space="preserve">    公平價值變動列入損益之金融資產－流動－特別股－一般特別股－國內</t>
  </si>
  <si>
    <t xml:space="preserve">    公平價值變動列入損益之金融資產－流動－特別股－股權連結商品－國內</t>
  </si>
  <si>
    <t>公平價值變動列入損益之金融資產－流動－特別股</t>
  </si>
  <si>
    <t>公平價值變動列入損益之金融資產評價調整－流動－特別股</t>
  </si>
  <si>
    <t>公平價值變動列入損益之金融資產－流動－股權連結商品</t>
  </si>
  <si>
    <t>公平價值變動列入損益之金融資產評價調整－流動－股權連結商品</t>
  </si>
  <si>
    <t xml:space="preserve">    公平價值變動列入損益之金融資產評價調整－流動－一般特別股－國內</t>
  </si>
  <si>
    <t xml:space="preserve">    公平價值變動列入損益之金融資產評價調整－流動－股權連結商品－國內</t>
  </si>
  <si>
    <t>應收利息－其他</t>
  </si>
  <si>
    <t xml:space="preserve">    應收利息－其他－國內</t>
  </si>
  <si>
    <t>公平價值變動列入損益之金融資產－非流動－受益憑證</t>
  </si>
  <si>
    <t xml:space="preserve">    公平價值變動列入損益之金融資產－非流動－受益憑證－私募基金－國外</t>
  </si>
  <si>
    <t>公平價值變動列入損益之金融資產評價調整－非流動－受益憑證</t>
  </si>
  <si>
    <t xml:space="preserve">    公平價值變動列入損益之金融資產評價調整－非流動－受益憑證－私募基金－國外</t>
  </si>
  <si>
    <t>係暫付彭博全球債券即時資訊源系統費用。</t>
  </si>
  <si>
    <t>投資利益－債券</t>
  </si>
  <si>
    <t>投資評價利益－股票</t>
  </si>
  <si>
    <t>投資評價利益－受益憑證</t>
  </si>
  <si>
    <t>投資評價利益－債券</t>
  </si>
  <si>
    <t>投資評價利益</t>
  </si>
  <si>
    <t>備註：1.係期貨交易稅、期貨手續費、債票券維護費、集保服務費、郵電費、證券交易所費用、存託憑證處理費用、股務處理費等費用。</t>
  </si>
  <si>
    <t>兌換損失(註2)</t>
  </si>
  <si>
    <t xml:space="preserve">其他費用(註1)      </t>
  </si>
  <si>
    <t>投資利益－債券－國內</t>
  </si>
  <si>
    <t>投資評價利益－一般特別股－國內</t>
  </si>
  <si>
    <t>其他作業收入－國外</t>
  </si>
  <si>
    <t>勞工退休基金(新制)</t>
  </si>
  <si>
    <t>單位：新臺幣元</t>
  </si>
  <si>
    <t>科    目</t>
  </si>
  <si>
    <t>本  年  度
預 算 數
(1)</t>
  </si>
  <si>
    <t>本  年  度
決  算  數
(2)</t>
  </si>
  <si>
    <t>比較增減(-)</t>
  </si>
  <si>
    <t>說        明</t>
  </si>
  <si>
    <t>金   額
(3)=(2)-(1)</t>
  </si>
  <si>
    <t>%
(4)=(3)/(1)*100</t>
  </si>
  <si>
    <t>合    計</t>
  </si>
  <si>
    <t>其他作業外收入明細表</t>
  </si>
  <si>
    <t>什項收入</t>
  </si>
  <si>
    <t>係依決算法第7條規定各項應收款、應付款、保留數準備，於其年度終了屆滿4年，而仍未能實現者免予編列數。</t>
  </si>
  <si>
    <t>其他作業收入明細表</t>
  </si>
  <si>
    <t>兌換利益</t>
  </si>
  <si>
    <t xml:space="preserve">  手續費費用－攤銷電腦軟體－國內</t>
  </si>
  <si>
    <t xml:space="preserve">  手續費費用－債券帳戶維護費、匯撥費及手續費－國內</t>
  </si>
  <si>
    <t xml:space="preserve">  投資損失－受益憑證－國內</t>
  </si>
  <si>
    <t xml:space="preserve">  投資損失－債券－國外</t>
  </si>
  <si>
    <t xml:space="preserve">  投資評價損失－一般特別股－國內</t>
  </si>
  <si>
    <t xml:space="preserve">  投資評價損失－股權連結商品－國外</t>
  </si>
  <si>
    <t>註：</t>
  </si>
  <si>
    <t xml:space="preserve">    作業外賸餘(註1)</t>
  </si>
  <si>
    <t xml:space="preserve">    累積餘絀</t>
  </si>
  <si>
    <t xml:space="preserve">   累積餘絀(註2)</t>
  </si>
  <si>
    <t>法商東方匯理銀行</t>
  </si>
  <si>
    <t>陽信商業銀行</t>
  </si>
  <si>
    <t xml:space="preserve">  Ashmore</t>
  </si>
  <si>
    <t xml:space="preserve">  Cohen</t>
  </si>
  <si>
    <t xml:space="preserve">  Geode </t>
  </si>
  <si>
    <t xml:space="preserve">  JP摩根 </t>
  </si>
  <si>
    <t xml:space="preserve">  LGIM </t>
  </si>
  <si>
    <t xml:space="preserve">  MAGELLAN </t>
  </si>
  <si>
    <t xml:space="preserve">  MFS </t>
  </si>
  <si>
    <t xml:space="preserve">  NNIP </t>
  </si>
  <si>
    <t xml:space="preserve">  RREEF </t>
  </si>
  <si>
    <t>摘                                  要</t>
  </si>
  <si>
    <t xml:space="preserve">      提列備抵呆帳及損失（註1）  </t>
  </si>
  <si>
    <t>1.
2.</t>
  </si>
  <si>
    <t>備註：1.本表所列投資損失、投資評價損失及兌換損失與其相對科目，採總額列示。</t>
  </si>
  <si>
    <t>「其他應付款－其他－國內」科目係應撥還勞保費、已核發之退休金因帳號有誤待重新改匯等。</t>
  </si>
  <si>
    <t xml:space="preserve"> 註：國內委託經營係以權益證券投資為主，運用項目歸屬於國內權益證券；國外委託經營則依其為債券型、</t>
  </si>
  <si>
    <t xml:space="preserve">     股票型或另類型委託，運用項目分別歸屬為國外債務證券、國外權益證券或另類投資。</t>
  </si>
  <si>
    <t>暫付及待結轉帳項</t>
  </si>
  <si>
    <t>暫付及待結轉帳項明細表</t>
  </si>
  <si>
    <t>中華民國106年度</t>
  </si>
  <si>
    <t xml:space="preserve"> 中華民國106年度</t>
  </si>
  <si>
    <t>中華民國106年12月31日</t>
  </si>
  <si>
    <t>中華民國106年度</t>
  </si>
  <si>
    <t>中華民國106年12月31日</t>
  </si>
  <si>
    <t xml:space="preserve"> 中華民國106年12月31日</t>
  </si>
  <si>
    <t>勞工退休基金(新制)</t>
  </si>
  <si>
    <t>中華民國106年12月31日</t>
  </si>
  <si>
    <t xml:space="preserve">       單位:新臺幣元</t>
  </si>
  <si>
    <t>摘                                  要</t>
  </si>
  <si>
    <t>說      明</t>
  </si>
  <si>
    <t>國外委託經營</t>
  </si>
  <si>
    <t xml:space="preserve">   買入選擇權契約價值</t>
  </si>
  <si>
    <t xml:space="preserve">         </t>
  </si>
  <si>
    <t xml:space="preserve">    其他預付款－預付投資款－國內</t>
  </si>
  <si>
    <t>什項費用</t>
  </si>
  <si>
    <t xml:space="preserve">  什項費用</t>
  </si>
  <si>
    <t xml:space="preserve"> ，其中包括當年度預分配數705,709,433元及待分配撥入勞工個人帳戶數139,991,130,480元。</t>
  </si>
  <si>
    <t>備註:1. 信託代理與保證資產(負債)843,253,978元﹝即為保證品(存入保證品)843,253,978元。)</t>
  </si>
  <si>
    <t xml:space="preserve">     2. 遠期外匯合約名目金額85,502,870,000元﹝即為期收出售遠匯款（期付遠匯款）85,502,870,000元。﹞      </t>
  </si>
  <si>
    <t xml:space="preserve">     3. 勞保局依「勞動部勞工保險局辦理勞工退休金條例欠費催收帳務註銷及轉銷呆帳處理要點」規定註銷98至105年度勞工退休金催收帳務餘額計
        189,307件，金額1,036,845,641元(扣除收回數)；滯納金轉銷呆帳餘額計164,180件，金額898,411,174元(扣除收回數)，即追索債權（待抵銷追索
        債權）353,487元（每件概以新台幣1元列計）。</t>
  </si>
  <si>
    <t>投資利益－股權連結商品－國內</t>
  </si>
  <si>
    <t>投資評價利益－股權連結商品－國內</t>
  </si>
  <si>
    <t xml:space="preserve">本表所列投資評價利益及其相對科目採總額列示，與投資評價損失53,554,750,626元相抵後，為淨投資評價利益113,935,272,655元。
係因受惠全球景氣穩健復甦，經濟持續穩健擴張，為市場走勢帶來支撐，從年初迄今全球主要股市皆為上漲趨勢，致產生投資評價利益所致。         </t>
  </si>
  <si>
    <t>本表所列兌換利益及其相對科目採總額列示，與兌換損失92,949,614,537元相抵後，為淨兌換損失72,182,902,822元。
係國外投資因台幣兌美元升值，致國外投資部位產生未實現兌換損失。</t>
  </si>
  <si>
    <t>係國票支付遠傳循環商業本票承諾費、國外委外帳戶參加集體訴訟勝訴賠償收入、國外自行投資海外ETF委託Morgan Stanley香港分公司交易券商執行下單未完成之價差賠償款及國稅局退還104年至105年溢繳營業稅。</t>
  </si>
  <si>
    <t xml:space="preserve">  手續費費用－委託經營評選費用－國內</t>
  </si>
  <si>
    <t xml:space="preserve">  手續費費用－委託經營評選費用－國外</t>
  </si>
  <si>
    <t xml:space="preserve">  手續費費用－律師及顧問費－國內</t>
  </si>
  <si>
    <t xml:space="preserve">  手續費費用－律師及顧問費－國外</t>
  </si>
  <si>
    <t xml:space="preserve">  手續費費用－國外委託經營實地訪查等費用－企稽</t>
  </si>
  <si>
    <t xml:space="preserve">  手續費費用－權利使用費－風控</t>
  </si>
  <si>
    <t xml:space="preserve">  手續費費用－資訊系統委外服務費－風控</t>
  </si>
  <si>
    <t>主要係因國外委託經營受託機構經理費營業稅，業獲國稅局確認免徵，致實際執行數低於預算數 。</t>
  </si>
  <si>
    <t xml:space="preserve">  投資損失－股票－國外</t>
  </si>
  <si>
    <t>係單位申請領回前依決算法第7條規定以「什項收入」科目轉銷之溢繳退休金。</t>
  </si>
  <si>
    <t xml:space="preserve">      2.委託經營部位，依本基金會計制度及委託、保管契約規定，其相關費用係由委託經營資產逕扣。</t>
  </si>
  <si>
    <t xml:space="preserve">    銀行存款－活儲存款－合作金庫銀行東門分行</t>
  </si>
  <si>
    <t xml:space="preserve">    銀行存款－活儲存款－彰化銀行北門分行</t>
  </si>
  <si>
    <t xml:space="preserve">    銀行存款－活儲存款－合作金庫銀行五洲分行</t>
  </si>
  <si>
    <t xml:space="preserve">    銀行存款－活儲存款－彰化銀行東門分行</t>
  </si>
  <si>
    <t xml:space="preserve">    銀行存款－活儲存款-外幣台北富邦銀行</t>
  </si>
  <si>
    <t xml:space="preserve">    銀行存款－活儲存款-外匯豐銀行</t>
  </si>
  <si>
    <t xml:space="preserve">   委託經營資產－國內－10202</t>
  </si>
  <si>
    <t xml:space="preserve">   委託經營資產－國內－10301</t>
  </si>
  <si>
    <t xml:space="preserve">   委託經營資產－國內－9902續約</t>
  </si>
  <si>
    <t xml:space="preserve">   委託經營資產－國內－10401</t>
  </si>
  <si>
    <t xml:space="preserve">   委託經營資產－國內－9801續約2</t>
  </si>
  <si>
    <t xml:space="preserve">   委託經營資產－國內－10001續約</t>
  </si>
  <si>
    <t xml:space="preserve">   委託經營資產－國內－10002續約</t>
  </si>
  <si>
    <t xml:space="preserve">   委託經營資產－國內－10101續約</t>
  </si>
  <si>
    <t xml:space="preserve">   委託經營資產－國內－10102續約</t>
  </si>
  <si>
    <t xml:space="preserve">   委託經營資產－國內－96續約3</t>
  </si>
  <si>
    <t xml:space="preserve">   委託經營資產－國內－9701續約3</t>
  </si>
  <si>
    <t xml:space="preserve">   委託經營資產－國內－10201續約</t>
  </si>
  <si>
    <t xml:space="preserve">   委託經營資產－國內－10302</t>
  </si>
  <si>
    <t xml:space="preserve">   委託經營資產－國外－9701</t>
  </si>
  <si>
    <t xml:space="preserve">   委託經營資產－國外－10001</t>
  </si>
  <si>
    <t xml:space="preserve">   委託經營資產－國外－借券</t>
  </si>
  <si>
    <t xml:space="preserve">   委託經營資產－國外－9701續約</t>
  </si>
  <si>
    <t xml:space="preserve">   委託經營資產－國外－10101</t>
  </si>
  <si>
    <t xml:space="preserve">   委託經營資產－國外－9702續約</t>
  </si>
  <si>
    <t xml:space="preserve">   委託經營資產－國外－10201</t>
  </si>
  <si>
    <t xml:space="preserve">   委託經營資產－國外－9901續約</t>
  </si>
  <si>
    <t xml:space="preserve">   委託經營資產－國外－10401</t>
  </si>
  <si>
    <t xml:space="preserve">   委託經營資產－國外－10402</t>
  </si>
  <si>
    <t xml:space="preserve">   委託經營資產－國外－9701續約2</t>
  </si>
  <si>
    <t xml:space="preserve">   委託經營資產－國外－10001續約</t>
  </si>
  <si>
    <t xml:space="preserve">   委託經營資產－國外－10501</t>
  </si>
  <si>
    <t xml:space="preserve">   委託經營資產－國外－9702續約2</t>
  </si>
  <si>
    <t xml:space="preserve">   委託經營資產－國外－10601</t>
  </si>
  <si>
    <t xml:space="preserve">   委託經營資產－國外－10101續約</t>
  </si>
  <si>
    <t xml:space="preserve">   委託經營資產－國外－9801續約2</t>
  </si>
  <si>
    <t xml:space="preserve">   委託經營資產－國外－共用帳戶－權益證券帳戶</t>
  </si>
  <si>
    <t xml:space="preserve">    委託經營資產評價調整－國內－10202</t>
  </si>
  <si>
    <t xml:space="preserve">    委託經營資產評價調整－國內－10301</t>
  </si>
  <si>
    <t xml:space="preserve">    委託經營資產評價調整－國內－9902續約</t>
  </si>
  <si>
    <t xml:space="preserve">    委託經營資產評價調整－國內－10401</t>
  </si>
  <si>
    <t xml:space="preserve">    委託經營資產評價調整－國內－9801續約2</t>
  </si>
  <si>
    <t xml:space="preserve">    委託經營資產評價調整－國內－10001續約</t>
  </si>
  <si>
    <t xml:space="preserve">    委託經營資產評價調整－國內－10002續約</t>
  </si>
  <si>
    <t xml:space="preserve">    委託經營資產評價調整－國內－10101續約</t>
  </si>
  <si>
    <t xml:space="preserve">    委託經營資產評價調整－國內－10102續約</t>
  </si>
  <si>
    <t xml:space="preserve">    委託經營資產評價調整－國內－96續約3</t>
  </si>
  <si>
    <t xml:space="preserve">    委託經營資產評價調整－國內－9701續約3</t>
  </si>
  <si>
    <t xml:space="preserve">    委託經營資產評價調整－國內－10201續約</t>
  </si>
  <si>
    <t xml:space="preserve">    委託經營資產評價調整－國內－10302</t>
  </si>
  <si>
    <t xml:space="preserve">   委託經營資產評價調整－國外－10601</t>
  </si>
  <si>
    <t xml:space="preserve">   委託經營資產評價調整－國外－10101</t>
  </si>
  <si>
    <t xml:space="preserve">   委託經營資產評價調整－國外－10201</t>
  </si>
  <si>
    <t xml:space="preserve">   委託經營資產評價調整－國外－9901續約</t>
  </si>
  <si>
    <t xml:space="preserve">   委託經營資產評價調整－國外－10401</t>
  </si>
  <si>
    <t xml:space="preserve">   委託經營資產評價調整－國外－10402</t>
  </si>
  <si>
    <t xml:space="preserve">   委託經營資產評價調整－國外－9701續約2</t>
  </si>
  <si>
    <t xml:space="preserve">   委託經營資產評價調整－國外－10001續約</t>
  </si>
  <si>
    <t xml:space="preserve">   委託經營資產評價調整－國外－10501</t>
  </si>
  <si>
    <t xml:space="preserve">   委託經營資產評價調整－國外－9702續約2</t>
  </si>
  <si>
    <t xml:space="preserve">   委託經營資產評價調整－國外－10101續約</t>
  </si>
  <si>
    <t xml:space="preserve">   委託經營資產評價調整－國外－9801續約2</t>
  </si>
  <si>
    <t>其他應收款－其他</t>
  </si>
  <si>
    <t>催收款項-退休金</t>
  </si>
  <si>
    <t>淨增加數</t>
  </si>
  <si>
    <t>催收款項-滯納金</t>
  </si>
  <si>
    <t xml:space="preserve">   無形資產</t>
  </si>
  <si>
    <t>無形資產淨增</t>
  </si>
  <si>
    <t>加106年度
攤銷數</t>
  </si>
  <si>
    <t xml:space="preserve">   長期投資</t>
  </si>
  <si>
    <t>減少長期投資</t>
  </si>
  <si>
    <t>增加長期投資</t>
  </si>
  <si>
    <t xml:space="preserve">  American Century</t>
  </si>
  <si>
    <t xml:space="preserve">  BRANDYWINE</t>
  </si>
  <si>
    <t xml:space="preserve">  TCW</t>
  </si>
  <si>
    <t xml:space="preserve">  太平洋 </t>
  </si>
  <si>
    <t xml:space="preserve">  北美信託 </t>
  </si>
  <si>
    <t xml:space="preserve">  百達 </t>
  </si>
  <si>
    <t xml:space="preserve">  富達</t>
  </si>
  <si>
    <t xml:space="preserve">  富蘭克林</t>
  </si>
  <si>
    <t xml:space="preserve">  貝萊德</t>
  </si>
  <si>
    <t xml:space="preserve">  坦伯頓 </t>
  </si>
  <si>
    <t xml:space="preserve">  威靈頓</t>
  </si>
  <si>
    <t xml:space="preserve">  柏瑞</t>
  </si>
  <si>
    <t xml:space="preserve">  高盛</t>
  </si>
  <si>
    <t xml:space="preserve">  麥格理</t>
  </si>
  <si>
    <t xml:space="preserve">  博祿貝</t>
  </si>
  <si>
    <t xml:space="preserve">  景順</t>
  </si>
  <si>
    <t xml:space="preserve">  瑞萬博通 </t>
  </si>
  <si>
    <t xml:space="preserve">  道富</t>
  </si>
  <si>
    <t xml:space="preserve">  實港</t>
  </si>
  <si>
    <t xml:space="preserve">  領航</t>
  </si>
  <si>
    <t xml:space="preserve">  安聯</t>
  </si>
  <si>
    <t xml:space="preserve">  德意志</t>
  </si>
  <si>
    <t xml:space="preserve">  摩根史丹利</t>
  </si>
  <si>
    <t xml:space="preserve">  盧米斯</t>
  </si>
  <si>
    <t>係預付投資國內特別股及國外受益憑證款項。</t>
  </si>
  <si>
    <t xml:space="preserve">  野村投信</t>
  </si>
  <si>
    <t xml:space="preserve">  保德信投信</t>
  </si>
  <si>
    <t xml:space="preserve">  國泰投信</t>
  </si>
  <si>
    <t xml:space="preserve">  富邦投信</t>
  </si>
  <si>
    <t xml:space="preserve">  復華投信</t>
  </si>
  <si>
    <t xml:space="preserve">  群益投信</t>
  </si>
  <si>
    <t xml:space="preserve">  永豐投信</t>
  </si>
  <si>
    <t xml:space="preserve">  匯豐中華投信</t>
  </si>
  <si>
    <t xml:space="preserve">  摩根投信</t>
  </si>
  <si>
    <t xml:space="preserve">  統一投信</t>
  </si>
  <si>
    <t xml:space="preserve">  安聯投信</t>
  </si>
  <si>
    <t xml:space="preserve">  台新投信</t>
  </si>
  <si>
    <t>彰化商業銀行</t>
  </si>
  <si>
    <t>上海商業儲蓄銀行</t>
  </si>
  <si>
    <t>王道商業銀行</t>
  </si>
  <si>
    <t>匯豐(台灣)商業銀行</t>
  </si>
  <si>
    <t>元大商業銀行</t>
  </si>
  <si>
    <t>日盛國際商業銀行</t>
  </si>
  <si>
    <t xml:space="preserve">      選擇權</t>
  </si>
  <si>
    <t>投資利益－受益憑證</t>
  </si>
  <si>
    <t>投資利益－期貨</t>
  </si>
  <si>
    <t>投資利益－選擇權</t>
  </si>
  <si>
    <t>投資利益－短期票券</t>
  </si>
  <si>
    <t>投資損失－交換</t>
  </si>
  <si>
    <t>投資評價損失－遠匯契約</t>
  </si>
  <si>
    <t>投資評價利益－期貨</t>
  </si>
  <si>
    <t>投資評價損失－選擇權</t>
  </si>
  <si>
    <t>投資評價利益－交換</t>
  </si>
  <si>
    <t>交換利息</t>
  </si>
  <si>
    <t xml:space="preserve">      4.本表賸餘（短絀）數含已收回委託經營帳戶賸餘11,226,519,804元。</t>
  </si>
  <si>
    <t xml:space="preserve">      2.包括已實現兌換損失5,411,786,452元，已實現買賣遠匯損失1,153,693,241元及本金兌換損失54,755,228,207元。</t>
  </si>
  <si>
    <t>未到期選擇權明細表</t>
  </si>
  <si>
    <t>本表所列投資利益及其相對科目採總額列示，與投資損失2,253,785,099元相抵後，為淨投資利益88,767,921,490元。
係因美國、歐洲經濟數據表現佳，為市場帶來支撐，投資掌握波段趨勢並進行汰弱留強換股操作，致已實現投資利益高於預算數。</t>
  </si>
  <si>
    <t>係因截至106年8月份退休金開單數較預算數高，致本年度欠繳退休金而產生之滯納金超出預算數。</t>
  </si>
  <si>
    <t>備註：本表所列投資利益、投資損失、投資評價利益、投資評價損失、兌換利益及兌換損失等相對科目，平時採總額入帳，年終</t>
  </si>
  <si>
    <t xml:space="preserve">      則採淨額列示。</t>
  </si>
  <si>
    <t>1.本年度作業外賸餘決算數637,927,362元，包括滯納金賸餘636,996,484元及其他作業外賸餘930,878元。</t>
  </si>
  <si>
    <t>2.本年度累積餘絀決算數3,926,709,511元，包括滯納金賸餘3,921,142,203元及其他作業外賸餘5,567,308元。</t>
  </si>
  <si>
    <t>短絀之部</t>
  </si>
  <si>
    <t xml:space="preserve">  本期短絀</t>
  </si>
  <si>
    <t xml:space="preserve">    作業短絀</t>
  </si>
  <si>
    <t xml:space="preserve">  前期待填補短絀</t>
  </si>
  <si>
    <t>填補(分配)之部</t>
  </si>
  <si>
    <t xml:space="preserve">   短絀折減基金數</t>
  </si>
  <si>
    <t xml:space="preserve">    本年度作業短絀分配數(註3)</t>
  </si>
  <si>
    <t>待填補之短絀</t>
  </si>
  <si>
    <t>1.係淨投資評價利益113,935,272,655及呆帳提存-滯納金51,580,074元。</t>
  </si>
  <si>
    <t xml:space="preserve">      攤銷（註2） </t>
  </si>
  <si>
    <t xml:space="preserve">      其他（註3）  </t>
  </si>
  <si>
    <t>期初現金及約當現金(註4)</t>
  </si>
  <si>
    <t>3.包括催收款項-滯納金淨增138,755,871元及註銷滯納金轉銷呆帳178,690,575元。</t>
  </si>
  <si>
    <t>4.包括銀行存款348,541,806,894元及自投資日起3個月內到期或清償之債權證券43,893,094,269元。</t>
  </si>
  <si>
    <t>2.包括無形資產攤銷996,072元、持有至到期日金融資產-非流動溢價攤銷51,869,226元及折價攤銷1,768,573,894元。</t>
  </si>
  <si>
    <t>期末現金及約當現金(註5)</t>
  </si>
  <si>
    <t xml:space="preserve">      兌換損失(利益)</t>
  </si>
  <si>
    <t>5.包括銀行存款403,735,980,719元、自投資日起3個月內到期或清償之債權證券53,681,205,161元及淨兌換損失-未實現5,445,394,614。</t>
  </si>
  <si>
    <t>其他作業外收入</t>
  </si>
  <si>
    <t>3.本年度作業賸餘分配數140,696,839,913元，依「勞工退休金條例退休基金管理運用及盈虧分配辨法」第8條規定，以12月31日為盈虧分配基準日，全數分配予勞工</t>
  </si>
  <si>
    <t>主要係營運量增加及積極與交易對手議價，並部分搭配以小額拆單方式承作，提升存款與票券收益，致利息收入實際數高於預算數。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</si>
</sst>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_ "/>
    <numFmt numFmtId="178" formatCode="#,##0_ "/>
    <numFmt numFmtId="179" formatCode="&quot;$&quot;#,##0;&quot;$&quot;\-#,##0"/>
    <numFmt numFmtId="180" formatCode="#,##0_);[Red]\(#,##0\)"/>
    <numFmt numFmtId="181" formatCode="#,##0;[Red]#,##0"/>
    <numFmt numFmtId="182" formatCode="0.00_ "/>
    <numFmt numFmtId="183" formatCode="yyyy/m/d;@"/>
  </numFmts>
  <fonts count="84">
    <font>
      <sz val="12"/>
      <name val="Courier"/>
      <family val="3"/>
    </font>
    <font>
      <sz val="12"/>
      <name val="新細明體"/>
      <family val="1"/>
    </font>
    <font>
      <sz val="9"/>
      <name val="新細明體"/>
      <family val="1"/>
    </font>
    <font>
      <sz val="12"/>
      <name val="細明體"/>
      <family val="3"/>
    </font>
    <font>
      <sz val="14"/>
      <name val="細明體"/>
      <family val="3"/>
    </font>
    <font>
      <sz val="12"/>
      <name val="Times New Roman"/>
      <family val="1"/>
    </font>
    <font>
      <sz val="12"/>
      <color indexed="9"/>
      <name val="細明體"/>
      <family val="3"/>
    </font>
    <font>
      <sz val="16"/>
      <name val="Courier"/>
      <family val="3"/>
    </font>
    <font>
      <sz val="9"/>
      <name val="細明體"/>
      <family val="3"/>
    </font>
    <font>
      <sz val="9"/>
      <name val="華康楷書體W5"/>
      <family val="3"/>
    </font>
    <font>
      <u val="single"/>
      <sz val="12"/>
      <color indexed="12"/>
      <name val="Courier"/>
      <family val="3"/>
    </font>
    <font>
      <u val="single"/>
      <sz val="12"/>
      <color indexed="36"/>
      <name val="Courier"/>
      <family val="3"/>
    </font>
    <font>
      <sz val="12"/>
      <color indexed="10"/>
      <name val="Courier"/>
      <family val="3"/>
    </font>
    <font>
      <sz val="10"/>
      <name val="Arial"/>
      <family val="2"/>
    </font>
    <font>
      <sz val="12"/>
      <name val="標楷體"/>
      <family val="4"/>
    </font>
    <font>
      <sz val="14"/>
      <name val="標楷體"/>
      <family val="4"/>
    </font>
    <font>
      <sz val="22"/>
      <name val="標楷體"/>
      <family val="4"/>
    </font>
    <font>
      <b/>
      <sz val="22"/>
      <name val="標楷體"/>
      <family val="4"/>
    </font>
    <font>
      <sz val="18"/>
      <name val="標楷體"/>
      <family val="4"/>
    </font>
    <font>
      <sz val="20"/>
      <name val="標楷體"/>
      <family val="4"/>
    </font>
    <font>
      <sz val="13"/>
      <name val="標楷體"/>
      <family val="4"/>
    </font>
    <font>
      <sz val="16"/>
      <name val="標楷體"/>
      <family val="4"/>
    </font>
    <font>
      <b/>
      <sz val="12"/>
      <name val="標楷體"/>
      <family val="4"/>
    </font>
    <font>
      <sz val="12"/>
      <color indexed="10"/>
      <name val="標楷體"/>
      <family val="4"/>
    </font>
    <font>
      <sz val="11"/>
      <name val="標楷體"/>
      <family val="4"/>
    </font>
    <font>
      <sz val="11"/>
      <color indexed="10"/>
      <name val="標楷體"/>
      <family val="4"/>
    </font>
    <font>
      <sz val="12"/>
      <color indexed="9"/>
      <name val="標楷體"/>
      <family val="4"/>
    </font>
    <font>
      <sz val="12"/>
      <color indexed="8"/>
      <name val="標楷體"/>
      <family val="4"/>
    </font>
    <font>
      <sz val="10"/>
      <name val="標楷體"/>
      <family val="4"/>
    </font>
    <font>
      <sz val="22"/>
      <name val="Courier"/>
      <family val="3"/>
    </font>
    <font>
      <b/>
      <sz val="22"/>
      <name val="Courier"/>
      <family val="3"/>
    </font>
    <font>
      <u val="single"/>
      <sz val="22"/>
      <name val="標楷體"/>
      <family val="4"/>
    </font>
    <font>
      <sz val="20"/>
      <name val="Courier"/>
      <family val="3"/>
    </font>
    <font>
      <strike/>
      <sz val="12"/>
      <name val="標楷體"/>
      <family val="4"/>
    </font>
    <font>
      <u val="single"/>
      <sz val="20"/>
      <name val="標楷體"/>
      <family val="4"/>
    </font>
    <font>
      <b/>
      <sz val="20"/>
      <name val="標楷體"/>
      <family val="4"/>
    </font>
    <font>
      <sz val="11"/>
      <color indexed="8"/>
      <name val="標楷體"/>
      <family val="4"/>
    </font>
    <font>
      <u val="single"/>
      <sz val="14"/>
      <name val="標楷體"/>
      <family val="4"/>
    </font>
    <font>
      <b/>
      <sz val="14"/>
      <name val="標楷體"/>
      <family val="4"/>
    </font>
    <font>
      <sz val="11"/>
      <name val="Courier"/>
      <family val="3"/>
    </font>
    <font>
      <sz val="11"/>
      <name val="細明體"/>
      <family val="3"/>
    </font>
    <font>
      <sz val="10"/>
      <color indexed="9"/>
      <name val="標楷體"/>
      <family val="4"/>
    </font>
    <font>
      <sz val="10"/>
      <color indexed="9"/>
      <name val="Courier"/>
      <family val="3"/>
    </font>
    <font>
      <sz val="13"/>
      <color indexed="8"/>
      <name val="標楷體"/>
      <family val="4"/>
    </font>
    <font>
      <sz val="10"/>
      <name val="細明體"/>
      <family val="3"/>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Courier"/>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Courier"/>
      <family val="3"/>
    </font>
    <font>
      <sz val="12"/>
      <color theme="1"/>
      <name val="標楷體"/>
      <family val="4"/>
    </font>
    <font>
      <sz val="11"/>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double"/>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39" fontId="0" fillId="0" borderId="0">
      <alignment/>
      <protection/>
    </xf>
    <xf numFmtId="39"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0" fontId="13" fillId="0" borderId="0">
      <alignment/>
      <protection/>
    </xf>
    <xf numFmtId="0" fontId="1" fillId="0" borderId="0">
      <alignment/>
      <protection/>
    </xf>
    <xf numFmtId="0" fontId="0" fillId="0" borderId="0">
      <alignment/>
      <protection/>
    </xf>
    <xf numFmtId="0" fontId="0" fillId="0" borderId="0">
      <alignment/>
      <protection/>
    </xf>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66" fillId="20" borderId="0" applyNumberFormat="0" applyBorder="0" applyAlignment="0" applyProtection="0"/>
    <xf numFmtId="0" fontId="67" fillId="0" borderId="1" applyNumberFormat="0" applyFill="0" applyAlignment="0" applyProtection="0"/>
    <xf numFmtId="0" fontId="68" fillId="21" borderId="0" applyNumberFormat="0" applyBorder="0" applyAlignment="0" applyProtection="0"/>
    <xf numFmtId="9" fontId="1" fillId="0" borderId="0" applyFont="0" applyFill="0" applyBorder="0" applyAlignment="0" applyProtection="0"/>
    <xf numFmtId="0" fontId="69"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0" fillId="0" borderId="3" applyNumberFormat="0" applyFill="0" applyAlignment="0" applyProtection="0"/>
    <xf numFmtId="0" fontId="0" fillId="23" borderId="4" applyNumberFormat="0" applyFont="0" applyAlignment="0" applyProtection="0"/>
    <xf numFmtId="0" fontId="10" fillId="0" borderId="0" applyNumberFormat="0" applyFill="0" applyBorder="0" applyAlignment="0" applyProtection="0"/>
    <xf numFmtId="0" fontId="71" fillId="0" borderId="0" applyNumberFormat="0" applyFill="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2" applyNumberFormat="0" applyAlignment="0" applyProtection="0"/>
    <xf numFmtId="0" fontId="77" fillId="22" borderId="8" applyNumberFormat="0" applyAlignment="0" applyProtection="0"/>
    <xf numFmtId="0" fontId="78" fillId="31" borderId="9" applyNumberFormat="0" applyAlignment="0" applyProtection="0"/>
    <xf numFmtId="0" fontId="79" fillId="32" borderId="0" applyNumberFormat="0" applyBorder="0" applyAlignment="0" applyProtection="0"/>
    <xf numFmtId="0" fontId="80" fillId="0" borderId="0" applyNumberFormat="0" applyFill="0" applyBorder="0" applyAlignment="0" applyProtection="0"/>
  </cellStyleXfs>
  <cellXfs count="589">
    <xf numFmtId="0" fontId="0" fillId="0" borderId="0" xfId="0" applyAlignment="1">
      <alignment/>
    </xf>
    <xf numFmtId="37" fontId="3" fillId="0" borderId="0" xfId="37" applyFont="1">
      <alignment/>
      <protection/>
    </xf>
    <xf numFmtId="37" fontId="3" fillId="0" borderId="0" xfId="37" applyFont="1" applyBorder="1">
      <alignment/>
      <protection/>
    </xf>
    <xf numFmtId="37" fontId="3" fillId="0" borderId="0" xfId="37" applyFont="1" applyBorder="1" applyAlignment="1" applyProtection="1">
      <alignment horizontal="left"/>
      <protection/>
    </xf>
    <xf numFmtId="37" fontId="3" fillId="0" borderId="0" xfId="37" applyFont="1" applyAlignment="1">
      <alignment horizontal="left" vertical="center"/>
      <protection/>
    </xf>
    <xf numFmtId="37" fontId="3" fillId="0" borderId="0" xfId="38" applyFont="1">
      <alignment/>
      <protection/>
    </xf>
    <xf numFmtId="37" fontId="3" fillId="0" borderId="0" xfId="38" applyFont="1" applyAlignment="1" applyProtection="1">
      <alignment horizontal="left"/>
      <protection/>
    </xf>
    <xf numFmtId="37" fontId="3" fillId="0" borderId="0" xfId="37" applyFont="1" applyAlignment="1" quotePrefix="1">
      <alignment horizontal="left" vertical="center"/>
      <protection/>
    </xf>
    <xf numFmtId="37" fontId="3" fillId="0" borderId="0" xfId="37" applyFont="1" applyBorder="1" applyProtection="1">
      <alignment/>
      <protection/>
    </xf>
    <xf numFmtId="176" fontId="3" fillId="0" borderId="0" xfId="37" applyNumberFormat="1" applyFont="1" applyBorder="1" applyProtection="1">
      <alignment/>
      <protection/>
    </xf>
    <xf numFmtId="37" fontId="1" fillId="0" borderId="0" xfId="35" applyFont="1">
      <alignment/>
      <protection/>
    </xf>
    <xf numFmtId="37" fontId="3" fillId="0" borderId="0" xfId="37" applyFont="1" applyAlignment="1" applyProtection="1">
      <alignment horizontal="left" vertical="center"/>
      <protection/>
    </xf>
    <xf numFmtId="178" fontId="3" fillId="0" borderId="0" xfId="0" applyNumberFormat="1" applyFont="1" applyAlignment="1">
      <alignment/>
    </xf>
    <xf numFmtId="0" fontId="0" fillId="0" borderId="0" xfId="0" applyAlignment="1">
      <alignment vertical="center"/>
    </xf>
    <xf numFmtId="37" fontId="3" fillId="0" borderId="0" xfId="37" applyFont="1" applyAlignment="1">
      <alignment vertical="center"/>
      <protection/>
    </xf>
    <xf numFmtId="0" fontId="3" fillId="0" borderId="0" xfId="0" applyFont="1" applyAlignment="1">
      <alignment vertical="center"/>
    </xf>
    <xf numFmtId="37" fontId="1" fillId="0" borderId="0" xfId="35" applyFont="1" applyBorder="1" applyAlignment="1">
      <alignment/>
      <protection/>
    </xf>
    <xf numFmtId="37" fontId="3" fillId="0" borderId="0" xfId="36" applyFont="1" applyFill="1">
      <alignment/>
      <protection/>
    </xf>
    <xf numFmtId="37" fontId="3" fillId="0" borderId="0" xfId="36" applyFont="1" applyFill="1" applyAlignment="1">
      <alignment vertical="center"/>
      <protection/>
    </xf>
    <xf numFmtId="37" fontId="14" fillId="0" borderId="10" xfId="37" applyFont="1" applyBorder="1" applyAlignment="1" applyProtection="1">
      <alignment horizontal="center" vertical="center" wrapText="1"/>
      <protection/>
    </xf>
    <xf numFmtId="37" fontId="14" fillId="0" borderId="11" xfId="37" applyFont="1" applyBorder="1" applyAlignment="1" applyProtection="1">
      <alignment horizontal="center" vertical="center" wrapText="1"/>
      <protection/>
    </xf>
    <xf numFmtId="37" fontId="14" fillId="0" borderId="0" xfId="37" applyFont="1" applyBorder="1" applyAlignment="1" applyProtection="1">
      <alignment horizontal="right"/>
      <protection/>
    </xf>
    <xf numFmtId="37" fontId="14" fillId="0" borderId="12" xfId="37" applyFont="1" applyBorder="1" applyAlignment="1" applyProtection="1">
      <alignment horizontal="left" vertical="center"/>
      <protection/>
    </xf>
    <xf numFmtId="37" fontId="14" fillId="0" borderId="13" xfId="37" applyFont="1" applyBorder="1" applyAlignment="1" applyProtection="1">
      <alignment horizontal="left" vertical="center"/>
      <protection/>
    </xf>
    <xf numFmtId="37" fontId="14" fillId="0" borderId="14" xfId="37" applyFont="1" applyBorder="1" applyAlignment="1" applyProtection="1">
      <alignment horizontal="left" vertical="center"/>
      <protection/>
    </xf>
    <xf numFmtId="37" fontId="14" fillId="0" borderId="0" xfId="38" applyFont="1">
      <alignment/>
      <protection/>
    </xf>
    <xf numFmtId="37" fontId="14" fillId="0" borderId="15" xfId="38" applyFont="1" applyBorder="1" applyAlignment="1" applyProtection="1">
      <alignment horizontal="center" vertical="center"/>
      <protection/>
    </xf>
    <xf numFmtId="37" fontId="14" fillId="0" borderId="16" xfId="38" applyFont="1" applyBorder="1" applyAlignment="1" applyProtection="1">
      <alignment horizontal="center" vertical="center"/>
      <protection/>
    </xf>
    <xf numFmtId="37" fontId="14" fillId="0" borderId="17" xfId="38" applyFont="1" applyBorder="1" applyAlignment="1" applyProtection="1">
      <alignment horizontal="center" vertical="center"/>
      <protection/>
    </xf>
    <xf numFmtId="39" fontId="20" fillId="0" borderId="0" xfId="33" applyFont="1">
      <alignment/>
      <protection/>
    </xf>
    <xf numFmtId="0" fontId="14" fillId="0" borderId="0" xfId="0" applyFont="1" applyAlignment="1">
      <alignment/>
    </xf>
    <xf numFmtId="178" fontId="14" fillId="0" borderId="0" xfId="0" applyNumberFormat="1" applyFont="1" applyAlignment="1">
      <alignment/>
    </xf>
    <xf numFmtId="0" fontId="14" fillId="0" borderId="0" xfId="0" applyFont="1" applyAlignment="1">
      <alignment horizontal="right"/>
    </xf>
    <xf numFmtId="3" fontId="14" fillId="0" borderId="18" xfId="36" applyNumberFormat="1" applyFont="1" applyBorder="1" applyAlignment="1" applyProtection="1">
      <alignment vertical="center"/>
      <protection/>
    </xf>
    <xf numFmtId="3" fontId="14" fillId="0" borderId="19" xfId="36" applyNumberFormat="1" applyFont="1" applyBorder="1" applyAlignment="1" applyProtection="1">
      <alignment vertical="center"/>
      <protection/>
    </xf>
    <xf numFmtId="3" fontId="14" fillId="0" borderId="20" xfId="36" applyNumberFormat="1" applyFont="1" applyBorder="1" applyAlignment="1" applyProtection="1">
      <alignment vertical="center"/>
      <protection/>
    </xf>
    <xf numFmtId="0" fontId="14" fillId="0" borderId="18" xfId="0" applyFont="1" applyBorder="1" applyAlignment="1">
      <alignment horizontal="center" vertical="center"/>
    </xf>
    <xf numFmtId="37" fontId="14" fillId="0" borderId="18" xfId="37" applyFont="1" applyBorder="1" applyAlignment="1" applyProtection="1">
      <alignment horizontal="center" vertical="center" wrapText="1"/>
      <protection/>
    </xf>
    <xf numFmtId="37" fontId="14" fillId="0" borderId="21" xfId="37" applyFont="1" applyBorder="1" applyAlignment="1" applyProtection="1">
      <alignment horizontal="center" vertical="center" wrapText="1"/>
      <protection/>
    </xf>
    <xf numFmtId="37" fontId="14" fillId="0" borderId="19" xfId="37" applyFont="1" applyBorder="1" applyAlignment="1" applyProtection="1">
      <alignment vertical="center"/>
      <protection/>
    </xf>
    <xf numFmtId="39" fontId="14" fillId="0" borderId="22" xfId="37" applyNumberFormat="1" applyFont="1" applyBorder="1" applyAlignment="1" applyProtection="1">
      <alignment vertical="center"/>
      <protection/>
    </xf>
    <xf numFmtId="37" fontId="14" fillId="0" borderId="20" xfId="37" applyFont="1" applyBorder="1" applyAlignment="1" applyProtection="1">
      <alignment vertical="center"/>
      <protection/>
    </xf>
    <xf numFmtId="39" fontId="14" fillId="0" borderId="23" xfId="37" applyNumberFormat="1" applyFont="1" applyBorder="1" applyAlignment="1" applyProtection="1">
      <alignment vertical="center"/>
      <protection/>
    </xf>
    <xf numFmtId="0" fontId="14" fillId="0" borderId="0" xfId="0" applyFont="1" applyAlignment="1">
      <alignment vertical="center"/>
    </xf>
    <xf numFmtId="0" fontId="14" fillId="0" borderId="0" xfId="0" applyFont="1" applyAlignment="1">
      <alignment/>
    </xf>
    <xf numFmtId="178" fontId="14" fillId="0" borderId="0" xfId="0" applyNumberFormat="1" applyFont="1" applyAlignment="1">
      <alignment/>
    </xf>
    <xf numFmtId="39" fontId="14" fillId="0" borderId="0" xfId="33" applyFont="1">
      <alignment/>
      <protection/>
    </xf>
    <xf numFmtId="39" fontId="14" fillId="0" borderId="0" xfId="33" applyFont="1" applyAlignment="1" applyProtection="1">
      <alignment horizontal="center"/>
      <protection/>
    </xf>
    <xf numFmtId="39" fontId="14" fillId="0" borderId="0" xfId="34" applyFont="1">
      <alignment/>
      <protection/>
    </xf>
    <xf numFmtId="39" fontId="14" fillId="0" borderId="0" xfId="34" applyFont="1" applyAlignment="1" applyProtection="1">
      <alignment horizontal="left"/>
      <protection/>
    </xf>
    <xf numFmtId="37" fontId="14" fillId="0" borderId="0" xfId="34" applyNumberFormat="1" applyFont="1" applyProtection="1">
      <alignment/>
      <protection/>
    </xf>
    <xf numFmtId="10" fontId="14" fillId="0" borderId="0" xfId="34" applyNumberFormat="1" applyFont="1" applyProtection="1">
      <alignment/>
      <protection/>
    </xf>
    <xf numFmtId="0" fontId="15" fillId="0" borderId="0" xfId="0" applyFont="1" applyAlignment="1">
      <alignment/>
    </xf>
    <xf numFmtId="37" fontId="14" fillId="0" borderId="0" xfId="36" applyFont="1" applyFill="1" applyBorder="1" applyAlignment="1" applyProtection="1">
      <alignment horizontal="left" vertical="center"/>
      <protection/>
    </xf>
    <xf numFmtId="0" fontId="14" fillId="0" borderId="0" xfId="0" applyFont="1" applyAlignment="1">
      <alignment horizontal="left"/>
    </xf>
    <xf numFmtId="0" fontId="27" fillId="0" borderId="0" xfId="0" applyFont="1" applyFill="1" applyBorder="1" applyAlignment="1">
      <alignment horizontal="left" vertical="center"/>
    </xf>
    <xf numFmtId="178" fontId="14" fillId="0" borderId="0" xfId="0" applyNumberFormat="1" applyFont="1" applyBorder="1" applyAlignment="1">
      <alignment/>
    </xf>
    <xf numFmtId="0" fontId="14" fillId="0" borderId="0" xfId="0" applyFont="1" applyBorder="1" applyAlignment="1">
      <alignment vertical="center"/>
    </xf>
    <xf numFmtId="0" fontId="14" fillId="0" borderId="0" xfId="0" applyFont="1" applyBorder="1" applyAlignment="1">
      <alignment/>
    </xf>
    <xf numFmtId="41" fontId="14" fillId="0" borderId="0" xfId="0" applyNumberFormat="1" applyFont="1" applyBorder="1" applyAlignment="1">
      <alignment/>
    </xf>
    <xf numFmtId="41" fontId="14" fillId="0" borderId="0" xfId="0" applyNumberFormat="1" applyFont="1" applyBorder="1" applyAlignment="1">
      <alignment horizontal="right" vertical="center"/>
    </xf>
    <xf numFmtId="41" fontId="14" fillId="0" borderId="0" xfId="0" applyNumberFormat="1" applyFont="1" applyAlignment="1">
      <alignment/>
    </xf>
    <xf numFmtId="0" fontId="14" fillId="0" borderId="10" xfId="0" applyFont="1" applyBorder="1" applyAlignment="1">
      <alignment horizontal="center" vertical="center" wrapText="1"/>
    </xf>
    <xf numFmtId="37" fontId="14" fillId="0" borderId="12" xfId="38" applyFont="1" applyBorder="1" applyAlignment="1" applyProtection="1">
      <alignment horizontal="left" vertical="center"/>
      <protection/>
    </xf>
    <xf numFmtId="37" fontId="14" fillId="0" borderId="13" xfId="38" applyFont="1" applyBorder="1" applyAlignment="1" applyProtection="1">
      <alignment horizontal="left" vertical="center"/>
      <protection/>
    </xf>
    <xf numFmtId="37" fontId="3" fillId="0" borderId="13" xfId="38" applyFont="1" applyBorder="1" applyAlignment="1" applyProtection="1">
      <alignment horizontal="left" vertical="center"/>
      <protection/>
    </xf>
    <xf numFmtId="37" fontId="5" fillId="0" borderId="13" xfId="38" applyFont="1" applyBorder="1" applyAlignment="1" applyProtection="1">
      <alignment horizontal="left" vertical="center"/>
      <protection/>
    </xf>
    <xf numFmtId="37" fontId="14" fillId="0" borderId="14" xfId="38" applyFont="1" applyBorder="1" applyAlignment="1" applyProtection="1">
      <alignment horizontal="center" vertical="center"/>
      <protection/>
    </xf>
    <xf numFmtId="37" fontId="14" fillId="0" borderId="18" xfId="38" applyFont="1" applyBorder="1" applyAlignment="1" applyProtection="1">
      <alignment vertical="center"/>
      <protection/>
    </xf>
    <xf numFmtId="37" fontId="14" fillId="0" borderId="19" xfId="38" applyFont="1" applyBorder="1" applyAlignment="1" applyProtection="1">
      <alignment vertical="center"/>
      <protection/>
    </xf>
    <xf numFmtId="37" fontId="14" fillId="0" borderId="20" xfId="38" applyFont="1" applyBorder="1" applyAlignment="1" applyProtection="1">
      <alignment vertical="center"/>
      <protection/>
    </xf>
    <xf numFmtId="3" fontId="14" fillId="0" borderId="18" xfId="0" applyNumberFormat="1" applyFont="1" applyBorder="1" applyAlignment="1">
      <alignment vertical="center"/>
    </xf>
    <xf numFmtId="177" fontId="14" fillId="0" borderId="18" xfId="0" applyNumberFormat="1" applyFont="1" applyBorder="1" applyAlignment="1">
      <alignment vertical="center"/>
    </xf>
    <xf numFmtId="3" fontId="14" fillId="0" borderId="19" xfId="0" applyNumberFormat="1" applyFont="1" applyBorder="1" applyAlignment="1">
      <alignment vertical="center"/>
    </xf>
    <xf numFmtId="177" fontId="23" fillId="0" borderId="19" xfId="0" applyNumberFormat="1" applyFont="1" applyBorder="1" applyAlignment="1">
      <alignment vertical="center"/>
    </xf>
    <xf numFmtId="177" fontId="14" fillId="0" borderId="19" xfId="0" applyNumberFormat="1" applyFont="1" applyBorder="1" applyAlignment="1">
      <alignment vertical="center"/>
    </xf>
    <xf numFmtId="37" fontId="14" fillId="0" borderId="21" xfId="38" applyFont="1" applyBorder="1" applyAlignment="1" applyProtection="1">
      <alignment vertical="center"/>
      <protection/>
    </xf>
    <xf numFmtId="37" fontId="14" fillId="0" borderId="22" xfId="38" applyFont="1" applyBorder="1" applyAlignment="1" applyProtection="1">
      <alignment vertical="center"/>
      <protection/>
    </xf>
    <xf numFmtId="37" fontId="14" fillId="0" borderId="23" xfId="38" applyFont="1" applyBorder="1" applyAlignment="1" applyProtection="1">
      <alignment vertical="center"/>
      <protection/>
    </xf>
    <xf numFmtId="0" fontId="28" fillId="0" borderId="0" xfId="0" applyFont="1" applyAlignment="1">
      <alignment horizontal="right"/>
    </xf>
    <xf numFmtId="178" fontId="28" fillId="0" borderId="0" xfId="0" applyNumberFormat="1" applyFont="1" applyAlignment="1">
      <alignment/>
    </xf>
    <xf numFmtId="39" fontId="28" fillId="0" borderId="0" xfId="33" applyFont="1" applyAlignment="1" applyProtection="1" quotePrefix="1">
      <alignment horizontal="right"/>
      <protection/>
    </xf>
    <xf numFmtId="178" fontId="24" fillId="0" borderId="18" xfId="0" applyNumberFormat="1" applyFont="1" applyBorder="1" applyAlignment="1">
      <alignment vertical="center"/>
    </xf>
    <xf numFmtId="178" fontId="24" fillId="0" borderId="19" xfId="0" applyNumberFormat="1" applyFont="1" applyBorder="1" applyAlignment="1">
      <alignment vertical="center"/>
    </xf>
    <xf numFmtId="178" fontId="40" fillId="0" borderId="19" xfId="0" applyNumberFormat="1" applyFont="1" applyBorder="1" applyAlignment="1">
      <alignment vertical="center"/>
    </xf>
    <xf numFmtId="0" fontId="7" fillId="0" borderId="0" xfId="44" applyFont="1" applyFill="1" applyAlignment="1">
      <alignment horizontal="center"/>
      <protection/>
    </xf>
    <xf numFmtId="37" fontId="3" fillId="0" borderId="0" xfId="39" applyFont="1" applyFill="1">
      <alignment/>
      <protection/>
    </xf>
    <xf numFmtId="0" fontId="7" fillId="0" borderId="0" xfId="44" applyFont="1" applyFill="1" applyAlignment="1">
      <alignment/>
      <protection/>
    </xf>
    <xf numFmtId="37" fontId="3" fillId="0" borderId="0" xfId="39" applyFont="1" applyFill="1" applyAlignment="1">
      <alignment vertical="center"/>
      <protection/>
    </xf>
    <xf numFmtId="37" fontId="3" fillId="0" borderId="0" xfId="39" applyFont="1" applyFill="1" applyAlignment="1" applyProtection="1">
      <alignment horizontal="left"/>
      <protection/>
    </xf>
    <xf numFmtId="39" fontId="3" fillId="0" borderId="0" xfId="39" applyNumberFormat="1" applyFont="1" applyFill="1" applyBorder="1" applyAlignment="1" applyProtection="1">
      <alignment vertical="center"/>
      <protection/>
    </xf>
    <xf numFmtId="176" fontId="3" fillId="0" borderId="0" xfId="39" applyNumberFormat="1" applyFont="1" applyFill="1" applyBorder="1" applyAlignment="1" applyProtection="1">
      <alignment vertical="center"/>
      <protection/>
    </xf>
    <xf numFmtId="178" fontId="24" fillId="0" borderId="18" xfId="0" applyNumberFormat="1" applyFont="1" applyBorder="1" applyAlignment="1">
      <alignment/>
    </xf>
    <xf numFmtId="178" fontId="24" fillId="0" borderId="19" xfId="0" applyNumberFormat="1" applyFont="1" applyBorder="1" applyAlignment="1">
      <alignment/>
    </xf>
    <xf numFmtId="178" fontId="24" fillId="0" borderId="18" xfId="0" applyNumberFormat="1" applyFont="1" applyBorder="1" applyAlignment="1">
      <alignment horizontal="right"/>
    </xf>
    <xf numFmtId="178" fontId="24" fillId="0" borderId="19" xfId="0" applyNumberFormat="1" applyFont="1" applyBorder="1" applyAlignment="1">
      <alignment horizontal="right"/>
    </xf>
    <xf numFmtId="3" fontId="24" fillId="0" borderId="19" xfId="0" applyNumberFormat="1" applyFont="1" applyBorder="1" applyAlignment="1">
      <alignment vertical="center"/>
    </xf>
    <xf numFmtId="37" fontId="24" fillId="0" borderId="18" xfId="34" applyNumberFormat="1" applyFont="1" applyBorder="1" applyAlignment="1" applyProtection="1">
      <alignment horizontal="right"/>
      <protection/>
    </xf>
    <xf numFmtId="37" fontId="24" fillId="0" borderId="19" xfId="34" applyNumberFormat="1" applyFont="1" applyBorder="1" applyAlignment="1" applyProtection="1">
      <alignment horizontal="right"/>
      <protection/>
    </xf>
    <xf numFmtId="4" fontId="24" fillId="0" borderId="19" xfId="34" applyNumberFormat="1" applyFont="1" applyBorder="1">
      <alignment/>
      <protection/>
    </xf>
    <xf numFmtId="37" fontId="24" fillId="0" borderId="19" xfId="34" applyNumberFormat="1" applyFont="1" applyBorder="1" applyAlignment="1" applyProtection="1">
      <alignment horizontal="center"/>
      <protection/>
    </xf>
    <xf numFmtId="0" fontId="39" fillId="0" borderId="24" xfId="0" applyFont="1" applyBorder="1" applyAlignment="1">
      <alignment horizontal="center"/>
    </xf>
    <xf numFmtId="37" fontId="24" fillId="0" borderId="18" xfId="33" applyNumberFormat="1" applyFont="1" applyBorder="1" applyProtection="1">
      <alignment/>
      <protection/>
    </xf>
    <xf numFmtId="37" fontId="24" fillId="0" borderId="19" xfId="33" applyNumberFormat="1" applyFont="1" applyFill="1" applyBorder="1" applyProtection="1">
      <alignment/>
      <protection/>
    </xf>
    <xf numFmtId="37" fontId="24" fillId="0" borderId="19" xfId="33" applyNumberFormat="1" applyFont="1" applyBorder="1" applyProtection="1">
      <alignment/>
      <protection/>
    </xf>
    <xf numFmtId="37" fontId="14" fillId="0" borderId="0" xfId="38" applyFont="1" applyAlignment="1" applyProtection="1" quotePrefix="1">
      <alignment horizontal="right"/>
      <protection/>
    </xf>
    <xf numFmtId="3" fontId="14" fillId="0" borderId="18" xfId="36" applyNumberFormat="1" applyFont="1" applyFill="1" applyBorder="1" applyAlignment="1" applyProtection="1">
      <alignment vertical="center"/>
      <protection/>
    </xf>
    <xf numFmtId="3" fontId="14" fillId="0" borderId="19" xfId="36" applyNumberFormat="1" applyFont="1" applyFill="1" applyBorder="1" applyAlignment="1" applyProtection="1">
      <alignment vertical="center"/>
      <protection/>
    </xf>
    <xf numFmtId="3" fontId="14" fillId="0" borderId="20" xfId="36" applyNumberFormat="1" applyFont="1" applyFill="1" applyBorder="1" applyAlignment="1" applyProtection="1">
      <alignment vertical="center"/>
      <protection/>
    </xf>
    <xf numFmtId="3" fontId="14" fillId="0" borderId="19" xfId="39" applyNumberFormat="1" applyFont="1" applyFill="1" applyBorder="1" applyAlignment="1" applyProtection="1">
      <alignment vertical="center"/>
      <protection/>
    </xf>
    <xf numFmtId="3" fontId="14" fillId="0" borderId="19" xfId="45" applyNumberFormat="1" applyFont="1" applyFill="1" applyBorder="1" applyAlignment="1">
      <alignment horizontal="right" vertical="center"/>
    </xf>
    <xf numFmtId="3" fontId="14" fillId="0" borderId="20" xfId="39" applyNumberFormat="1" applyFont="1" applyFill="1" applyBorder="1" applyAlignment="1" applyProtection="1">
      <alignment vertical="center"/>
      <protection/>
    </xf>
    <xf numFmtId="37" fontId="14" fillId="0" borderId="19" xfId="37" applyFont="1" applyFill="1" applyBorder="1" applyAlignment="1" applyProtection="1">
      <alignment vertical="center"/>
      <protection/>
    </xf>
    <xf numFmtId="37" fontId="14" fillId="0" borderId="20" xfId="37" applyFont="1" applyFill="1" applyBorder="1" applyAlignment="1" applyProtection="1">
      <alignment vertical="center"/>
      <protection/>
    </xf>
    <xf numFmtId="3" fontId="14" fillId="0" borderId="19" xfId="35" applyNumberFormat="1" applyFont="1" applyFill="1" applyBorder="1" applyAlignment="1" applyProtection="1">
      <alignment vertical="center"/>
      <protection/>
    </xf>
    <xf numFmtId="3" fontId="22" fillId="0" borderId="19" xfId="35" applyNumberFormat="1" applyFont="1" applyFill="1" applyBorder="1" applyAlignment="1" applyProtection="1">
      <alignment vertical="center"/>
      <protection/>
    </xf>
    <xf numFmtId="3" fontId="22" fillId="0" borderId="20" xfId="35" applyNumberFormat="1" applyFont="1" applyFill="1" applyBorder="1" applyAlignment="1" applyProtection="1">
      <alignment vertical="center"/>
      <protection/>
    </xf>
    <xf numFmtId="37" fontId="14" fillId="0" borderId="18" xfId="38" applyFont="1" applyFill="1" applyBorder="1" applyAlignment="1" applyProtection="1">
      <alignment vertical="center"/>
      <protection/>
    </xf>
    <xf numFmtId="37" fontId="14" fillId="0" borderId="19" xfId="38" applyFont="1" applyFill="1" applyBorder="1" applyAlignment="1" applyProtection="1">
      <alignment vertical="center"/>
      <protection/>
    </xf>
    <xf numFmtId="37" fontId="14" fillId="0" borderId="12" xfId="36" applyFont="1" applyFill="1" applyBorder="1" applyAlignment="1" applyProtection="1">
      <alignment horizontal="left" vertical="center"/>
      <protection/>
    </xf>
    <xf numFmtId="37" fontId="14" fillId="0" borderId="13" xfId="36" applyFont="1" applyFill="1" applyBorder="1" applyAlignment="1" applyProtection="1">
      <alignment horizontal="left" vertical="center"/>
      <protection/>
    </xf>
    <xf numFmtId="37" fontId="14" fillId="0" borderId="14" xfId="36" applyFont="1" applyFill="1" applyBorder="1" applyAlignment="1" applyProtection="1">
      <alignment horizontal="left" vertical="center"/>
      <protection/>
    </xf>
    <xf numFmtId="37" fontId="15" fillId="0" borderId="0" xfId="36" applyFont="1" applyFill="1" applyAlignment="1" applyProtection="1">
      <alignment horizontal="left"/>
      <protection/>
    </xf>
    <xf numFmtId="37" fontId="4" fillId="0" borderId="0" xfId="36" applyFont="1" applyFill="1" applyAlignment="1" applyProtection="1">
      <alignment horizontal="left"/>
      <protection/>
    </xf>
    <xf numFmtId="37" fontId="14" fillId="0" borderId="10" xfId="36" applyFont="1" applyFill="1" applyBorder="1" applyAlignment="1" applyProtection="1">
      <alignment horizontal="center" vertical="center" wrapText="1"/>
      <protection/>
    </xf>
    <xf numFmtId="37" fontId="14" fillId="0" borderId="10" xfId="36" applyFont="1" applyFill="1" applyBorder="1" applyAlignment="1" applyProtection="1">
      <alignment horizontal="center" vertical="center"/>
      <protection/>
    </xf>
    <xf numFmtId="4" fontId="24" fillId="0" borderId="18" xfId="36" applyNumberFormat="1" applyFont="1" applyFill="1" applyBorder="1" applyAlignment="1" applyProtection="1">
      <alignment vertical="center"/>
      <protection/>
    </xf>
    <xf numFmtId="4" fontId="24" fillId="0" borderId="19" xfId="36" applyNumberFormat="1" applyFont="1" applyFill="1" applyBorder="1" applyAlignment="1" applyProtection="1">
      <alignment vertical="center"/>
      <protection/>
    </xf>
    <xf numFmtId="4" fontId="25" fillId="0" borderId="19" xfId="36" applyNumberFormat="1" applyFont="1" applyFill="1" applyBorder="1" applyAlignment="1" applyProtection="1">
      <alignment vertical="center"/>
      <protection/>
    </xf>
    <xf numFmtId="4" fontId="24" fillId="0" borderId="20" xfId="36" applyNumberFormat="1" applyFont="1" applyFill="1" applyBorder="1" applyAlignment="1" applyProtection="1">
      <alignment vertical="center"/>
      <protection/>
    </xf>
    <xf numFmtId="37" fontId="14" fillId="0" borderId="0" xfId="39" applyFont="1" applyFill="1" applyAlignment="1" applyProtection="1">
      <alignment horizontal="left"/>
      <protection/>
    </xf>
    <xf numFmtId="0" fontId="14" fillId="0" borderId="0" xfId="0" applyFont="1" applyFill="1" applyAlignment="1">
      <alignment/>
    </xf>
    <xf numFmtId="37" fontId="14" fillId="0" borderId="0" xfId="40" applyFont="1" applyFill="1">
      <alignment/>
      <protection/>
    </xf>
    <xf numFmtId="37" fontId="3" fillId="0" borderId="0" xfId="40" applyFont="1" applyFill="1">
      <alignment/>
      <protection/>
    </xf>
    <xf numFmtId="37" fontId="14" fillId="0" borderId="25" xfId="40" applyFont="1" applyFill="1" applyBorder="1" applyAlignment="1" applyProtection="1">
      <alignment horizontal="center" vertical="center" wrapText="1"/>
      <protection/>
    </xf>
    <xf numFmtId="37" fontId="14" fillId="0" borderId="25" xfId="40" applyFont="1" applyFill="1" applyBorder="1" applyAlignment="1" applyProtection="1">
      <alignment horizontal="center" vertical="center"/>
      <protection/>
    </xf>
    <xf numFmtId="37" fontId="33" fillId="0" borderId="25" xfId="40" applyFont="1" applyFill="1" applyBorder="1" applyAlignment="1" applyProtection="1">
      <alignment horizontal="center" vertical="center" wrapText="1"/>
      <protection/>
    </xf>
    <xf numFmtId="37" fontId="14" fillId="0" borderId="26" xfId="40" applyFont="1" applyFill="1" applyBorder="1" applyAlignment="1" applyProtection="1">
      <alignment horizontal="center" vertical="center"/>
      <protection/>
    </xf>
    <xf numFmtId="37" fontId="14" fillId="0" borderId="11" xfId="40" applyFont="1" applyFill="1" applyBorder="1" applyAlignment="1">
      <alignment horizontal="center" vertical="center"/>
      <protection/>
    </xf>
    <xf numFmtId="37" fontId="14" fillId="0" borderId="12" xfId="40" applyFont="1" applyFill="1" applyBorder="1" applyAlignment="1" applyProtection="1">
      <alignment vertical="center"/>
      <protection/>
    </xf>
    <xf numFmtId="3" fontId="14" fillId="0" borderId="18" xfId="40" applyNumberFormat="1" applyFont="1" applyFill="1" applyBorder="1" applyAlignment="1" applyProtection="1">
      <alignment vertical="center"/>
      <protection/>
    </xf>
    <xf numFmtId="43" fontId="14" fillId="0" borderId="18" xfId="40" applyNumberFormat="1" applyFont="1" applyFill="1" applyBorder="1" applyAlignment="1" applyProtection="1">
      <alignment vertical="center"/>
      <protection/>
    </xf>
    <xf numFmtId="4" fontId="14" fillId="0" borderId="18" xfId="40" applyNumberFormat="1" applyFont="1" applyFill="1" applyBorder="1" applyAlignment="1" applyProtection="1">
      <alignment vertical="center"/>
      <protection/>
    </xf>
    <xf numFmtId="37" fontId="3" fillId="0" borderId="0" xfId="40" applyFont="1" applyFill="1" applyAlignment="1">
      <alignment/>
      <protection/>
    </xf>
    <xf numFmtId="37" fontId="14" fillId="0" borderId="13" xfId="40" applyFont="1" applyFill="1" applyBorder="1" applyAlignment="1" applyProtection="1">
      <alignment vertical="center"/>
      <protection/>
    </xf>
    <xf numFmtId="3" fontId="14" fillId="0" borderId="19" xfId="40" applyNumberFormat="1" applyFont="1" applyFill="1" applyBorder="1" applyAlignment="1" applyProtection="1">
      <alignment vertical="center"/>
      <protection/>
    </xf>
    <xf numFmtId="43" fontId="14" fillId="0" borderId="19" xfId="40" applyNumberFormat="1" applyFont="1" applyFill="1" applyBorder="1" applyAlignment="1" applyProtection="1">
      <alignment vertical="center"/>
      <protection/>
    </xf>
    <xf numFmtId="4" fontId="14" fillId="0" borderId="19" xfId="40" applyNumberFormat="1" applyFont="1" applyFill="1" applyBorder="1" applyAlignment="1" applyProtection="1">
      <alignment vertical="center"/>
      <protection/>
    </xf>
    <xf numFmtId="3" fontId="14" fillId="0" borderId="19" xfId="40" applyNumberFormat="1" applyFont="1" applyFill="1" applyBorder="1" applyAlignment="1">
      <alignment vertical="center"/>
      <protection/>
    </xf>
    <xf numFmtId="43" fontId="14" fillId="0" borderId="19" xfId="40" applyNumberFormat="1" applyFont="1" applyFill="1" applyBorder="1" applyAlignment="1">
      <alignment vertical="center"/>
      <protection/>
    </xf>
    <xf numFmtId="43" fontId="26" fillId="0" borderId="19" xfId="40" applyNumberFormat="1" applyFont="1" applyFill="1" applyBorder="1" applyAlignment="1" applyProtection="1">
      <alignment vertical="center"/>
      <protection/>
    </xf>
    <xf numFmtId="37" fontId="14" fillId="0" borderId="14" xfId="40" applyFont="1" applyFill="1" applyBorder="1" applyAlignment="1" applyProtection="1">
      <alignment vertical="center"/>
      <protection/>
    </xf>
    <xf numFmtId="3" fontId="14" fillId="0" borderId="20" xfId="40" applyNumberFormat="1" applyFont="1" applyFill="1" applyBorder="1" applyAlignment="1" applyProtection="1">
      <alignment vertical="center"/>
      <protection/>
    </xf>
    <xf numFmtId="43" fontId="14" fillId="0" borderId="20" xfId="40" applyNumberFormat="1" applyFont="1" applyFill="1" applyBorder="1" applyAlignment="1" applyProtection="1">
      <alignment vertical="center"/>
      <protection/>
    </xf>
    <xf numFmtId="3" fontId="27" fillId="0" borderId="20" xfId="40" applyNumberFormat="1" applyFont="1" applyFill="1" applyBorder="1" applyAlignment="1" applyProtection="1">
      <alignment vertical="center"/>
      <protection/>
    </xf>
    <xf numFmtId="43" fontId="27" fillId="0" borderId="20" xfId="40" applyNumberFormat="1" applyFont="1" applyFill="1" applyBorder="1" applyAlignment="1" applyProtection="1">
      <alignment vertical="center"/>
      <protection/>
    </xf>
    <xf numFmtId="37" fontId="6" fillId="0" borderId="0" xfId="40" applyFont="1" applyFill="1">
      <alignment/>
      <protection/>
    </xf>
    <xf numFmtId="37" fontId="3" fillId="0" borderId="0" xfId="40" applyFont="1" applyFill="1" applyAlignment="1" applyProtection="1">
      <alignment horizontal="center"/>
      <protection/>
    </xf>
    <xf numFmtId="37" fontId="14" fillId="0" borderId="18" xfId="35" applyFont="1" applyFill="1" applyBorder="1" applyAlignment="1">
      <alignment vertical="center"/>
      <protection/>
    </xf>
    <xf numFmtId="37" fontId="1" fillId="0" borderId="0" xfId="35" applyFont="1" applyFill="1">
      <alignment/>
      <protection/>
    </xf>
    <xf numFmtId="3" fontId="22" fillId="0" borderId="19" xfId="35" applyNumberFormat="1" applyFont="1" applyFill="1" applyBorder="1" applyAlignment="1" applyProtection="1">
      <alignment horizontal="right" vertical="center"/>
      <protection/>
    </xf>
    <xf numFmtId="179" fontId="22" fillId="0" borderId="19" xfId="35" applyNumberFormat="1" applyFont="1" applyFill="1" applyBorder="1" applyAlignment="1" applyProtection="1">
      <alignment vertical="center"/>
      <protection/>
    </xf>
    <xf numFmtId="37" fontId="1" fillId="0" borderId="27" xfId="35" applyFont="1" applyFill="1" applyBorder="1" applyAlignment="1">
      <alignment/>
      <protection/>
    </xf>
    <xf numFmtId="37" fontId="1" fillId="0" borderId="0" xfId="35" applyFont="1" applyFill="1" applyBorder="1" applyAlignment="1">
      <alignment/>
      <protection/>
    </xf>
    <xf numFmtId="37" fontId="1" fillId="0" borderId="0" xfId="35" applyFont="1" applyFill="1" applyAlignment="1">
      <alignment/>
      <protection/>
    </xf>
    <xf numFmtId="37" fontId="1" fillId="0" borderId="0" xfId="35" applyFont="1" applyFill="1" applyBorder="1">
      <alignment/>
      <protection/>
    </xf>
    <xf numFmtId="37" fontId="0" fillId="0" borderId="0" xfId="0" applyNumberFormat="1" applyFill="1" applyBorder="1" applyAlignment="1">
      <alignment/>
    </xf>
    <xf numFmtId="0" fontId="0" fillId="0" borderId="0" xfId="0" applyFill="1" applyBorder="1" applyAlignment="1">
      <alignment/>
    </xf>
    <xf numFmtId="37" fontId="14" fillId="0" borderId="0" xfId="35" applyFont="1" applyFill="1" applyBorder="1" applyAlignment="1">
      <alignment/>
      <protection/>
    </xf>
    <xf numFmtId="37" fontId="14" fillId="0" borderId="0" xfId="35" applyFont="1" applyFill="1" applyAlignment="1">
      <alignment/>
      <protection/>
    </xf>
    <xf numFmtId="181" fontId="14" fillId="0" borderId="19" xfId="43" applyNumberFormat="1" applyFont="1" applyFill="1" applyBorder="1" applyAlignment="1">
      <alignment vertical="center"/>
      <protection/>
    </xf>
    <xf numFmtId="0" fontId="14" fillId="0" borderId="28" xfId="44" applyFont="1" applyFill="1" applyBorder="1" applyAlignment="1">
      <alignment vertical="center"/>
      <protection/>
    </xf>
    <xf numFmtId="177" fontId="14" fillId="0" borderId="18" xfId="0" applyNumberFormat="1" applyFont="1" applyFill="1" applyBorder="1" applyAlignment="1">
      <alignment vertical="center"/>
    </xf>
    <xf numFmtId="37" fontId="14" fillId="0" borderId="0" xfId="38" applyFont="1" applyFill="1" applyBorder="1" applyAlignment="1" applyProtection="1">
      <alignment horizontal="left" vertical="center"/>
      <protection/>
    </xf>
    <xf numFmtId="37" fontId="3" fillId="0" borderId="0" xfId="38" applyFont="1" applyFill="1" applyBorder="1" applyAlignment="1" applyProtection="1">
      <alignment vertical="center"/>
      <protection/>
    </xf>
    <xf numFmtId="37" fontId="14" fillId="0" borderId="0" xfId="38" applyFont="1" applyFill="1" applyAlignment="1" applyProtection="1">
      <alignment horizontal="left"/>
      <protection/>
    </xf>
    <xf numFmtId="37" fontId="3" fillId="0" borderId="0" xfId="38" applyFont="1" applyFill="1">
      <alignment/>
      <protection/>
    </xf>
    <xf numFmtId="37" fontId="14" fillId="0" borderId="0" xfId="38" applyFont="1" applyFill="1">
      <alignment/>
      <protection/>
    </xf>
    <xf numFmtId="177" fontId="14" fillId="0" borderId="19" xfId="0" applyNumberFormat="1" applyFont="1" applyFill="1" applyBorder="1" applyAlignment="1">
      <alignment vertical="center"/>
    </xf>
    <xf numFmtId="0" fontId="14" fillId="0" borderId="10" xfId="0" applyFont="1" applyFill="1" applyBorder="1" applyAlignment="1">
      <alignment horizontal="center" vertical="center"/>
    </xf>
    <xf numFmtId="0" fontId="0" fillId="0" borderId="0" xfId="0" applyFill="1" applyAlignment="1">
      <alignment/>
    </xf>
    <xf numFmtId="178" fontId="3" fillId="0" borderId="0" xfId="0" applyNumberFormat="1" applyFont="1" applyFill="1" applyAlignment="1">
      <alignment/>
    </xf>
    <xf numFmtId="0" fontId="28" fillId="0" borderId="0" xfId="0" applyFont="1" applyFill="1" applyAlignment="1">
      <alignment horizontal="right"/>
    </xf>
    <xf numFmtId="0" fontId="0" fillId="0" borderId="0" xfId="0" applyFill="1" applyAlignment="1">
      <alignment vertical="center"/>
    </xf>
    <xf numFmtId="178" fontId="3" fillId="0" borderId="0" xfId="0" applyNumberFormat="1" applyFont="1" applyFill="1" applyAlignment="1">
      <alignment vertical="center"/>
    </xf>
    <xf numFmtId="0" fontId="12" fillId="0" borderId="0" xfId="0" applyFont="1" applyFill="1" applyAlignment="1">
      <alignment vertical="center"/>
    </xf>
    <xf numFmtId="37" fontId="14" fillId="0" borderId="16" xfId="38" applyFont="1" applyFill="1" applyBorder="1" applyAlignment="1" applyProtection="1">
      <alignment horizontal="center" vertical="center"/>
      <protection/>
    </xf>
    <xf numFmtId="37" fontId="1" fillId="0" borderId="0" xfId="35" applyFont="1" applyFill="1" applyAlignment="1">
      <alignment vertical="center"/>
      <protection/>
    </xf>
    <xf numFmtId="37" fontId="14" fillId="0" borderId="0" xfId="35" applyFont="1" applyFill="1" applyAlignment="1">
      <alignment horizontal="right"/>
      <protection/>
    </xf>
    <xf numFmtId="0" fontId="14" fillId="0" borderId="29" xfId="0" applyFont="1" applyFill="1" applyBorder="1" applyAlignment="1">
      <alignment horizontal="center" vertical="center" wrapText="1"/>
    </xf>
    <xf numFmtId="0" fontId="14" fillId="0" borderId="11" xfId="0" applyFont="1" applyFill="1" applyBorder="1" applyAlignment="1">
      <alignment horizontal="center" vertical="center" wrapText="1"/>
    </xf>
    <xf numFmtId="37" fontId="14" fillId="0" borderId="21" xfId="35" applyFont="1" applyFill="1" applyBorder="1" applyAlignment="1">
      <alignment vertical="center"/>
      <protection/>
    </xf>
    <xf numFmtId="4" fontId="14" fillId="0" borderId="22" xfId="35" applyNumberFormat="1" applyFont="1" applyFill="1" applyBorder="1" applyAlignment="1" applyProtection="1">
      <alignment vertical="center"/>
      <protection/>
    </xf>
    <xf numFmtId="4" fontId="22" fillId="0" borderId="22" xfId="35" applyNumberFormat="1" applyFont="1" applyFill="1" applyBorder="1" applyAlignment="1" applyProtection="1">
      <alignment vertical="center"/>
      <protection/>
    </xf>
    <xf numFmtId="4" fontId="22" fillId="0" borderId="23" xfId="35" applyNumberFormat="1" applyFont="1" applyFill="1" applyBorder="1" applyAlignment="1" applyProtection="1">
      <alignment vertical="center"/>
      <protection/>
    </xf>
    <xf numFmtId="37" fontId="14" fillId="0" borderId="27" xfId="35" applyFont="1" applyFill="1" applyBorder="1" applyAlignment="1">
      <alignment/>
      <protection/>
    </xf>
    <xf numFmtId="0" fontId="7" fillId="0" borderId="0" xfId="0" applyFont="1" applyFill="1" applyAlignment="1">
      <alignment horizontal="center"/>
    </xf>
    <xf numFmtId="0" fontId="7" fillId="0" borderId="0" xfId="0" applyFont="1" applyFill="1" applyAlignment="1">
      <alignment/>
    </xf>
    <xf numFmtId="37" fontId="14" fillId="0" borderId="10" xfId="39" applyFont="1" applyFill="1" applyBorder="1" applyAlignment="1" applyProtection="1">
      <alignment horizontal="center" vertical="center" wrapText="1"/>
      <protection/>
    </xf>
    <xf numFmtId="37" fontId="14" fillId="0" borderId="11" xfId="39" applyFont="1" applyFill="1" applyBorder="1" applyAlignment="1" applyProtection="1">
      <alignment horizontal="center" vertical="center" wrapText="1"/>
      <protection/>
    </xf>
    <xf numFmtId="37" fontId="14" fillId="0" borderId="12" xfId="39" applyFont="1" applyFill="1" applyBorder="1" applyAlignment="1" applyProtection="1">
      <alignment horizontal="left" vertical="center"/>
      <protection/>
    </xf>
    <xf numFmtId="182" fontId="26" fillId="0" borderId="18" xfId="39" applyNumberFormat="1" applyFont="1" applyFill="1" applyBorder="1" applyAlignment="1" applyProtection="1">
      <alignment vertical="center"/>
      <protection/>
    </xf>
    <xf numFmtId="37" fontId="14" fillId="0" borderId="13" xfId="39" applyFont="1" applyFill="1" applyBorder="1" applyAlignment="1" applyProtection="1">
      <alignment horizontal="left" vertical="center"/>
      <protection/>
    </xf>
    <xf numFmtId="182" fontId="14" fillId="0" borderId="19" xfId="39" applyNumberFormat="1" applyFont="1" applyFill="1" applyBorder="1" applyAlignment="1" applyProtection="1">
      <alignment vertical="center"/>
      <protection/>
    </xf>
    <xf numFmtId="182" fontId="14" fillId="0" borderId="22" xfId="39" applyNumberFormat="1" applyFont="1" applyFill="1" applyBorder="1" applyAlignment="1" applyProtection="1">
      <alignment vertical="center"/>
      <protection/>
    </xf>
    <xf numFmtId="37" fontId="14" fillId="0" borderId="13" xfId="39" applyFont="1" applyFill="1" applyBorder="1" applyAlignment="1" applyProtection="1">
      <alignment horizontal="left" vertical="center" wrapText="1"/>
      <protection/>
    </xf>
    <xf numFmtId="37" fontId="14" fillId="0" borderId="13" xfId="39" applyFont="1" applyFill="1" applyBorder="1" applyAlignment="1" applyProtection="1">
      <alignment horizontal="left" vertical="top"/>
      <protection/>
    </xf>
    <xf numFmtId="177" fontId="14" fillId="0" borderId="22" xfId="39" applyNumberFormat="1" applyFont="1" applyFill="1" applyBorder="1" applyAlignment="1" applyProtection="1">
      <alignment vertical="center"/>
      <protection/>
    </xf>
    <xf numFmtId="37" fontId="14" fillId="0" borderId="14" xfId="39" applyFont="1" applyFill="1" applyBorder="1" applyAlignment="1" applyProtection="1">
      <alignment horizontal="left" vertical="center"/>
      <protection/>
    </xf>
    <xf numFmtId="182" fontId="14" fillId="0" borderId="20" xfId="39" applyNumberFormat="1" applyFont="1" applyFill="1" applyBorder="1" applyAlignment="1" applyProtection="1">
      <alignment vertical="center"/>
      <protection/>
    </xf>
    <xf numFmtId="182" fontId="14" fillId="0" borderId="23" xfId="39" applyNumberFormat="1" applyFont="1" applyFill="1" applyBorder="1" applyAlignment="1" applyProtection="1">
      <alignment vertical="center"/>
      <protection/>
    </xf>
    <xf numFmtId="37" fontId="14" fillId="0" borderId="0" xfId="39" applyFont="1" applyFill="1">
      <alignment/>
      <protection/>
    </xf>
    <xf numFmtId="182" fontId="23" fillId="0" borderId="19" xfId="39" applyNumberFormat="1" applyFont="1" applyFill="1" applyBorder="1" applyAlignment="1" applyProtection="1">
      <alignment vertical="center"/>
      <protection/>
    </xf>
    <xf numFmtId="0" fontId="14" fillId="0" borderId="0" xfId="43" applyFont="1" applyFill="1">
      <alignment/>
      <protection/>
    </xf>
    <xf numFmtId="0" fontId="14" fillId="0" borderId="0" xfId="43" applyFont="1" applyFill="1" applyAlignment="1">
      <alignment horizontal="right"/>
      <protection/>
    </xf>
    <xf numFmtId="0" fontId="20" fillId="0" borderId="0" xfId="43" applyFont="1" applyFill="1" applyAlignment="1">
      <alignment vertical="center"/>
      <protection/>
    </xf>
    <xf numFmtId="181" fontId="14" fillId="0" borderId="18" xfId="43" applyNumberFormat="1" applyFont="1" applyFill="1" applyBorder="1" applyAlignment="1">
      <alignment vertical="center"/>
      <protection/>
    </xf>
    <xf numFmtId="0" fontId="20" fillId="0" borderId="0" xfId="43" applyFont="1" applyFill="1">
      <alignment/>
      <protection/>
    </xf>
    <xf numFmtId="0" fontId="28" fillId="0" borderId="0" xfId="43" applyFont="1" applyFill="1" applyBorder="1" applyAlignment="1">
      <alignment horizontal="left" vertical="center"/>
      <protection/>
    </xf>
    <xf numFmtId="178" fontId="28" fillId="0" borderId="0" xfId="43" applyNumberFormat="1" applyFont="1" applyFill="1" applyBorder="1">
      <alignment/>
      <protection/>
    </xf>
    <xf numFmtId="0" fontId="28" fillId="0" borderId="0" xfId="43" applyFont="1" applyFill="1" applyBorder="1" applyAlignment="1">
      <alignment vertical="center"/>
      <protection/>
    </xf>
    <xf numFmtId="0" fontId="14" fillId="0" borderId="0" xfId="43" applyFont="1" applyFill="1" applyBorder="1" applyAlignment="1">
      <alignment horizontal="left" vertical="center"/>
      <protection/>
    </xf>
    <xf numFmtId="178" fontId="14" fillId="0" borderId="0" xfId="43" applyNumberFormat="1" applyFont="1" applyFill="1" applyBorder="1">
      <alignment/>
      <protection/>
    </xf>
    <xf numFmtId="0" fontId="14" fillId="0" borderId="0" xfId="43" applyFont="1" applyFill="1" applyBorder="1" applyAlignment="1">
      <alignment vertical="center"/>
      <protection/>
    </xf>
    <xf numFmtId="0" fontId="14" fillId="0" borderId="24" xfId="0" applyFont="1" applyFill="1" applyBorder="1" applyAlignment="1">
      <alignment vertical="center"/>
    </xf>
    <xf numFmtId="4" fontId="24" fillId="0" borderId="21" xfId="36" applyNumberFormat="1" applyFont="1" applyFill="1" applyBorder="1" applyAlignment="1" applyProtection="1">
      <alignment vertical="center"/>
      <protection/>
    </xf>
    <xf numFmtId="4" fontId="24" fillId="0" borderId="22" xfId="36" applyNumberFormat="1" applyFont="1" applyFill="1" applyBorder="1" applyAlignment="1" applyProtection="1">
      <alignment vertical="center"/>
      <protection/>
    </xf>
    <xf numFmtId="4" fontId="24" fillId="0" borderId="23" xfId="36" applyNumberFormat="1" applyFont="1" applyFill="1" applyBorder="1" applyAlignment="1" applyProtection="1">
      <alignment vertical="center"/>
      <protection/>
    </xf>
    <xf numFmtId="37" fontId="14" fillId="0" borderId="12" xfId="36" applyFont="1" applyBorder="1" applyAlignment="1" applyProtection="1">
      <alignment horizontal="left" vertical="center"/>
      <protection/>
    </xf>
    <xf numFmtId="37" fontId="14" fillId="0" borderId="13" xfId="36" applyFont="1" applyBorder="1" applyAlignment="1" applyProtection="1">
      <alignment horizontal="left" vertical="center" indent="1"/>
      <protection/>
    </xf>
    <xf numFmtId="37" fontId="14" fillId="0" borderId="13" xfId="36" applyFont="1" applyBorder="1" applyAlignment="1" applyProtection="1">
      <alignment horizontal="left" vertical="center"/>
      <protection/>
    </xf>
    <xf numFmtId="0" fontId="14" fillId="0" borderId="30" xfId="0" applyFont="1" applyBorder="1" applyAlignment="1">
      <alignment/>
    </xf>
    <xf numFmtId="37" fontId="14" fillId="0" borderId="14" xfId="36" applyFont="1" applyBorder="1" applyAlignment="1" applyProtection="1">
      <alignment horizontal="left" vertical="center"/>
      <protection/>
    </xf>
    <xf numFmtId="3" fontId="14" fillId="0" borderId="20" xfId="0" applyNumberFormat="1" applyFont="1" applyBorder="1" applyAlignment="1">
      <alignment vertical="center"/>
    </xf>
    <xf numFmtId="177" fontId="14" fillId="0" borderId="20" xfId="0" applyNumberFormat="1" applyFont="1" applyFill="1" applyBorder="1" applyAlignment="1">
      <alignment vertical="center"/>
    </xf>
    <xf numFmtId="0" fontId="14" fillId="0" borderId="13" xfId="0" applyFont="1" applyBorder="1" applyAlignment="1">
      <alignment/>
    </xf>
    <xf numFmtId="0" fontId="14" fillId="0" borderId="19" xfId="0" applyFont="1" applyBorder="1" applyAlignment="1">
      <alignment/>
    </xf>
    <xf numFmtId="0" fontId="14" fillId="0" borderId="19" xfId="0" applyFont="1" applyFill="1" applyBorder="1" applyAlignment="1">
      <alignment/>
    </xf>
    <xf numFmtId="177" fontId="23" fillId="0" borderId="20" xfId="0" applyNumberFormat="1" applyFont="1" applyBorder="1" applyAlignment="1">
      <alignment vertical="center"/>
    </xf>
    <xf numFmtId="0" fontId="24" fillId="0" borderId="15" xfId="0" applyFont="1" applyBorder="1" applyAlignment="1">
      <alignment horizontal="center" vertical="center"/>
    </xf>
    <xf numFmtId="178" fontId="24" fillId="0" borderId="16" xfId="0" applyNumberFormat="1" applyFont="1" applyBorder="1" applyAlignment="1">
      <alignment horizontal="center" vertical="center"/>
    </xf>
    <xf numFmtId="0" fontId="24" fillId="0" borderId="17" xfId="0" applyFont="1" applyBorder="1" applyAlignment="1">
      <alignment horizontal="center" vertical="center"/>
    </xf>
    <xf numFmtId="0" fontId="24" fillId="0" borderId="13" xfId="0" applyFont="1" applyBorder="1" applyAlignment="1">
      <alignment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2" xfId="0" applyFont="1" applyBorder="1" applyAlignment="1">
      <alignment vertical="center"/>
    </xf>
    <xf numFmtId="0" fontId="24" fillId="0" borderId="22" xfId="0" applyFont="1" applyBorder="1" applyAlignment="1">
      <alignment vertical="center" wrapText="1"/>
    </xf>
    <xf numFmtId="0" fontId="14" fillId="0" borderId="22" xfId="0" applyFont="1" applyBorder="1" applyAlignment="1">
      <alignment vertical="center"/>
    </xf>
    <xf numFmtId="0" fontId="24" fillId="0" borderId="14" xfId="0" applyFont="1" applyBorder="1" applyAlignment="1">
      <alignment horizontal="center" vertical="center"/>
    </xf>
    <xf numFmtId="178" fontId="24" fillId="0" borderId="20" xfId="0" applyNumberFormat="1" applyFont="1" applyBorder="1" applyAlignment="1">
      <alignment vertical="center"/>
    </xf>
    <xf numFmtId="0" fontId="24" fillId="0" borderId="23" xfId="0" applyFont="1" applyBorder="1" applyAlignment="1">
      <alignment vertical="center"/>
    </xf>
    <xf numFmtId="4" fontId="14" fillId="0" borderId="22" xfId="40" applyNumberFormat="1" applyFont="1" applyFill="1" applyBorder="1" applyAlignment="1" applyProtection="1">
      <alignment vertical="center"/>
      <protection/>
    </xf>
    <xf numFmtId="43" fontId="14" fillId="0" borderId="22" xfId="40" applyNumberFormat="1" applyFont="1" applyFill="1" applyBorder="1" applyAlignment="1">
      <alignment vertical="center"/>
      <protection/>
    </xf>
    <xf numFmtId="43" fontId="14" fillId="0" borderId="23" xfId="40" applyNumberFormat="1" applyFont="1" applyFill="1" applyBorder="1" applyAlignment="1" applyProtection="1">
      <alignment vertical="center"/>
      <protection/>
    </xf>
    <xf numFmtId="0" fontId="0" fillId="0" borderId="22" xfId="0" applyFont="1" applyBorder="1" applyAlignment="1">
      <alignment vertical="top" wrapText="1"/>
    </xf>
    <xf numFmtId="37" fontId="14" fillId="0" borderId="14" xfId="36" applyFont="1" applyBorder="1" applyAlignment="1" applyProtection="1">
      <alignment horizontal="center" vertical="center"/>
      <protection/>
    </xf>
    <xf numFmtId="0" fontId="0" fillId="0" borderId="23"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31" xfId="0" applyFont="1" applyBorder="1" applyAlignment="1">
      <alignment vertical="top" wrapText="1"/>
    </xf>
    <xf numFmtId="0" fontId="0" fillId="0" borderId="32" xfId="0" applyFont="1" applyBorder="1" applyAlignment="1">
      <alignment vertical="top" wrapText="1"/>
    </xf>
    <xf numFmtId="4" fontId="14" fillId="0" borderId="20" xfId="36" applyNumberFormat="1" applyFont="1" applyBorder="1" applyAlignment="1" applyProtection="1">
      <alignment vertical="center"/>
      <protection/>
    </xf>
    <xf numFmtId="0" fontId="28" fillId="0" borderId="21" xfId="0" applyFont="1" applyBorder="1" applyAlignment="1">
      <alignment vertical="top" wrapText="1"/>
    </xf>
    <xf numFmtId="0" fontId="14" fillId="0" borderId="22" xfId="0" applyFont="1" applyBorder="1" applyAlignment="1">
      <alignment vertical="top" wrapText="1"/>
    </xf>
    <xf numFmtId="0" fontId="14" fillId="0" borderId="22" xfId="0" applyFont="1" applyBorder="1" applyAlignment="1">
      <alignment vertical="center" wrapText="1"/>
    </xf>
    <xf numFmtId="0" fontId="28" fillId="0" borderId="22" xfId="0" applyFont="1" applyBorder="1" applyAlignment="1">
      <alignment vertical="top" wrapText="1"/>
    </xf>
    <xf numFmtId="0" fontId="14" fillId="0" borderId="23" xfId="0" applyFont="1" applyBorder="1" applyAlignment="1">
      <alignment/>
    </xf>
    <xf numFmtId="0" fontId="24" fillId="0" borderId="12" xfId="0" applyFont="1" applyBorder="1" applyAlignment="1">
      <alignment vertical="center"/>
    </xf>
    <xf numFmtId="0" fontId="39" fillId="0" borderId="21" xfId="0" applyFont="1" applyBorder="1" applyAlignment="1">
      <alignment vertical="center"/>
    </xf>
    <xf numFmtId="0" fontId="39" fillId="0" borderId="22" xfId="0" applyFont="1" applyBorder="1" applyAlignment="1">
      <alignment vertical="center"/>
    </xf>
    <xf numFmtId="0" fontId="40" fillId="0" borderId="13" xfId="0" applyFont="1" applyBorder="1" applyAlignment="1">
      <alignment vertical="center"/>
    </xf>
    <xf numFmtId="0" fontId="39" fillId="0" borderId="23" xfId="0" applyFont="1" applyBorder="1" applyAlignment="1">
      <alignment vertical="center"/>
    </xf>
    <xf numFmtId="0" fontId="14" fillId="0" borderId="13" xfId="0" applyFont="1" applyFill="1" applyBorder="1" applyAlignment="1">
      <alignment horizontal="left" vertical="center"/>
    </xf>
    <xf numFmtId="178" fontId="14" fillId="0" borderId="22" xfId="0" applyNumberFormat="1" applyFont="1" applyFill="1" applyBorder="1" applyAlignment="1">
      <alignment vertical="center"/>
    </xf>
    <xf numFmtId="178" fontId="14" fillId="0" borderId="20" xfId="0" applyNumberFormat="1" applyFont="1" applyFill="1" applyBorder="1" applyAlignment="1">
      <alignment vertical="center"/>
    </xf>
    <xf numFmtId="178" fontId="14" fillId="0" borderId="23" xfId="0" applyNumberFormat="1" applyFont="1" applyFill="1" applyBorder="1" applyAlignment="1">
      <alignment vertical="center"/>
    </xf>
    <xf numFmtId="0" fontId="24" fillId="0" borderId="21" xfId="0" applyFont="1" applyBorder="1" applyAlignment="1">
      <alignmen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14" fillId="0" borderId="30" xfId="0" applyFont="1" applyBorder="1" applyAlignment="1">
      <alignment vertical="center"/>
    </xf>
    <xf numFmtId="0" fontId="14" fillId="0" borderId="15" xfId="43" applyFont="1" applyFill="1" applyBorder="1" applyAlignment="1">
      <alignment horizontal="center" vertical="center"/>
      <protection/>
    </xf>
    <xf numFmtId="0" fontId="14" fillId="0" borderId="16" xfId="43" applyFont="1" applyFill="1" applyBorder="1" applyAlignment="1">
      <alignment horizontal="center" vertical="center"/>
      <protection/>
    </xf>
    <xf numFmtId="0" fontId="14" fillId="0" borderId="17" xfId="43" applyFont="1" applyFill="1" applyBorder="1" applyAlignment="1">
      <alignment horizontal="center" vertical="center"/>
      <protection/>
    </xf>
    <xf numFmtId="0" fontId="14" fillId="0" borderId="21" xfId="43" applyFont="1" applyFill="1" applyBorder="1" applyAlignment="1">
      <alignment vertical="center"/>
      <protection/>
    </xf>
    <xf numFmtId="37" fontId="14" fillId="0" borderId="13" xfId="36" applyFont="1" applyFill="1" applyBorder="1" applyAlignment="1" applyProtection="1">
      <alignment horizontal="left" vertical="center" indent="1"/>
      <protection/>
    </xf>
    <xf numFmtId="0" fontId="14" fillId="0" borderId="22" xfId="43" applyFont="1" applyFill="1" applyBorder="1" applyAlignment="1">
      <alignment vertical="center"/>
      <protection/>
    </xf>
    <xf numFmtId="37" fontId="14" fillId="0" borderId="13" xfId="36" applyFont="1" applyFill="1" applyBorder="1" applyAlignment="1" applyProtection="1">
      <alignment horizontal="left" vertical="center" indent="2"/>
      <protection/>
    </xf>
    <xf numFmtId="0" fontId="14" fillId="0" borderId="13" xfId="43" applyFont="1" applyFill="1" applyBorder="1" applyAlignment="1">
      <alignment horizontal="left" vertical="center" indent="2"/>
      <protection/>
    </xf>
    <xf numFmtId="0" fontId="14" fillId="0" borderId="23" xfId="43" applyFont="1" applyFill="1" applyBorder="1" applyAlignment="1">
      <alignment vertical="center"/>
      <protection/>
    </xf>
    <xf numFmtId="37" fontId="24" fillId="0" borderId="12" xfId="36" applyFont="1" applyBorder="1" applyAlignment="1" applyProtection="1">
      <alignment horizontal="left" vertical="center"/>
      <protection/>
    </xf>
    <xf numFmtId="181" fontId="24" fillId="0" borderId="21" xfId="0" applyNumberFormat="1" applyFont="1" applyFill="1" applyBorder="1" applyAlignment="1">
      <alignment vertical="center"/>
    </xf>
    <xf numFmtId="0" fontId="24" fillId="0" borderId="13" xfId="0" applyFont="1" applyBorder="1" applyAlignment="1">
      <alignment/>
    </xf>
    <xf numFmtId="181" fontId="24" fillId="0" borderId="22" xfId="0" applyNumberFormat="1" applyFont="1" applyFill="1" applyBorder="1" applyAlignment="1">
      <alignment vertical="center"/>
    </xf>
    <xf numFmtId="181" fontId="24" fillId="0" borderId="22" xfId="36" applyNumberFormat="1" applyFont="1" applyFill="1" applyBorder="1" applyAlignment="1" applyProtection="1">
      <alignment vertical="center"/>
      <protection/>
    </xf>
    <xf numFmtId="37" fontId="24" fillId="0" borderId="13" xfId="36" applyFont="1" applyBorder="1" applyAlignment="1" applyProtection="1">
      <alignment horizontal="left" vertical="center"/>
      <protection/>
    </xf>
    <xf numFmtId="0" fontId="36" fillId="0" borderId="14" xfId="0" applyFont="1" applyFill="1" applyBorder="1" applyAlignment="1">
      <alignment horizontal="center" vertical="center"/>
    </xf>
    <xf numFmtId="181" fontId="24" fillId="0" borderId="23" xfId="0" applyNumberFormat="1" applyFont="1" applyFill="1" applyBorder="1" applyAlignment="1">
      <alignment vertical="center"/>
    </xf>
    <xf numFmtId="3" fontId="24" fillId="0" borderId="22" xfId="34" applyNumberFormat="1" applyFont="1" applyBorder="1">
      <alignment/>
      <protection/>
    </xf>
    <xf numFmtId="183" fontId="24" fillId="0" borderId="30" xfId="34" applyNumberFormat="1" applyFont="1" applyBorder="1" applyAlignment="1" applyProtection="1" quotePrefix="1">
      <alignment horizontal="center"/>
      <protection/>
    </xf>
    <xf numFmtId="37" fontId="24" fillId="0" borderId="20" xfId="34" applyNumberFormat="1" applyFont="1" applyBorder="1" applyAlignment="1" applyProtection="1">
      <alignment horizontal="right"/>
      <protection/>
    </xf>
    <xf numFmtId="4" fontId="24" fillId="0" borderId="20" xfId="34" applyNumberFormat="1" applyFont="1" applyBorder="1">
      <alignment/>
      <protection/>
    </xf>
    <xf numFmtId="4" fontId="24" fillId="0" borderId="20" xfId="34" applyNumberFormat="1" applyFont="1" applyBorder="1" applyAlignment="1">
      <alignment horizontal="right" vertical="center"/>
      <protection/>
    </xf>
    <xf numFmtId="3" fontId="24" fillId="0" borderId="23" xfId="34" applyNumberFormat="1" applyFont="1" applyBorder="1" applyAlignment="1">
      <alignment vertical="center"/>
      <protection/>
    </xf>
    <xf numFmtId="39" fontId="24" fillId="0" borderId="15" xfId="33" applyFont="1" applyBorder="1" applyAlignment="1" applyProtection="1">
      <alignment horizontal="center" vertical="center"/>
      <protection/>
    </xf>
    <xf numFmtId="39" fontId="24" fillId="0" borderId="16" xfId="33" applyFont="1" applyBorder="1" applyAlignment="1" applyProtection="1">
      <alignment horizontal="center" vertical="center"/>
      <protection/>
    </xf>
    <xf numFmtId="39" fontId="24" fillId="0" borderId="12" xfId="33" applyFont="1" applyBorder="1" applyAlignment="1" applyProtection="1">
      <alignment horizontal="left"/>
      <protection/>
    </xf>
    <xf numFmtId="39" fontId="24" fillId="0" borderId="22" xfId="33" applyFont="1" applyBorder="1">
      <alignment/>
      <protection/>
    </xf>
    <xf numFmtId="39" fontId="24" fillId="0" borderId="13" xfId="33" applyFont="1" applyBorder="1" applyAlignment="1" applyProtection="1">
      <alignment horizontal="left"/>
      <protection/>
    </xf>
    <xf numFmtId="39" fontId="24" fillId="0" borderId="13" xfId="33" applyFont="1" applyBorder="1">
      <alignment/>
      <protection/>
    </xf>
    <xf numFmtId="39" fontId="24" fillId="0" borderId="14" xfId="33" applyFont="1" applyBorder="1">
      <alignment/>
      <protection/>
    </xf>
    <xf numFmtId="37" fontId="24" fillId="0" borderId="20" xfId="33" applyNumberFormat="1" applyFont="1" applyBorder="1" applyProtection="1">
      <alignment/>
      <protection/>
    </xf>
    <xf numFmtId="39" fontId="24" fillId="0" borderId="23" xfId="33" applyFont="1" applyBorder="1">
      <alignment/>
      <protection/>
    </xf>
    <xf numFmtId="39" fontId="25" fillId="0" borderId="22" xfId="33" applyFont="1" applyBorder="1">
      <alignment/>
      <protection/>
    </xf>
    <xf numFmtId="39" fontId="24" fillId="0" borderId="14" xfId="33" applyFont="1" applyBorder="1" applyAlignment="1">
      <alignment horizontal="center"/>
      <protection/>
    </xf>
    <xf numFmtId="3" fontId="14" fillId="0" borderId="0" xfId="0" applyNumberFormat="1" applyFont="1" applyBorder="1" applyAlignment="1">
      <alignment vertical="center"/>
    </xf>
    <xf numFmtId="37" fontId="14" fillId="0" borderId="11" xfId="36" applyFont="1" applyFill="1" applyBorder="1" applyAlignment="1" applyProtection="1">
      <alignment horizontal="center" vertical="center"/>
      <protection/>
    </xf>
    <xf numFmtId="4" fontId="28" fillId="0" borderId="19" xfId="36" applyNumberFormat="1" applyFont="1" applyFill="1" applyBorder="1" applyAlignment="1" applyProtection="1">
      <alignment vertical="center"/>
      <protection/>
    </xf>
    <xf numFmtId="176" fontId="3" fillId="0" borderId="0" xfId="36" applyNumberFormat="1" applyFont="1" applyFill="1" applyProtection="1">
      <alignment/>
      <protection/>
    </xf>
    <xf numFmtId="37" fontId="3" fillId="0" borderId="0" xfId="36" applyFont="1" applyFill="1" applyAlignment="1" applyProtection="1">
      <alignment horizontal="center"/>
      <protection/>
    </xf>
    <xf numFmtId="4" fontId="14" fillId="0" borderId="21" xfId="40" applyNumberFormat="1" applyFont="1" applyFill="1" applyBorder="1" applyAlignment="1" applyProtection="1">
      <alignment vertical="center"/>
      <protection/>
    </xf>
    <xf numFmtId="3" fontId="14" fillId="0" borderId="19" xfId="40" applyNumberFormat="1" applyFont="1" applyFill="1" applyBorder="1" applyAlignment="1" applyProtection="1">
      <alignment horizontal="right" vertical="center"/>
      <protection/>
    </xf>
    <xf numFmtId="0" fontId="21" fillId="0" borderId="0" xfId="44" applyFont="1" applyFill="1" applyAlignment="1">
      <alignment horizontal="center"/>
      <protection/>
    </xf>
    <xf numFmtId="0" fontId="21" fillId="0" borderId="0" xfId="44" applyFont="1" applyFill="1" applyAlignment="1">
      <alignment/>
      <protection/>
    </xf>
    <xf numFmtId="37" fontId="14" fillId="0" borderId="0" xfId="39" applyFont="1" applyFill="1" applyAlignment="1">
      <alignment vertical="center"/>
      <protection/>
    </xf>
    <xf numFmtId="39" fontId="14" fillId="0" borderId="0" xfId="39" applyNumberFormat="1" applyFont="1" applyFill="1" applyBorder="1" applyAlignment="1" applyProtection="1">
      <alignment vertical="center"/>
      <protection/>
    </xf>
    <xf numFmtId="176" fontId="14" fillId="0" borderId="0" xfId="39" applyNumberFormat="1" applyFont="1" applyFill="1" applyBorder="1" applyAlignment="1" applyProtection="1">
      <alignment vertical="center"/>
      <protection/>
    </xf>
    <xf numFmtId="3" fontId="23" fillId="0" borderId="19" xfId="40" applyNumberFormat="1" applyFont="1" applyFill="1" applyBorder="1" applyAlignment="1">
      <alignment vertical="center"/>
      <protection/>
    </xf>
    <xf numFmtId="178" fontId="25" fillId="0" borderId="19" xfId="0" applyNumberFormat="1" applyFont="1" applyBorder="1" applyAlignment="1">
      <alignment vertical="center"/>
    </xf>
    <xf numFmtId="178" fontId="23" fillId="0" borderId="19" xfId="0" applyNumberFormat="1" applyFont="1" applyFill="1" applyBorder="1" applyAlignment="1">
      <alignment vertical="center"/>
    </xf>
    <xf numFmtId="3" fontId="25" fillId="0" borderId="19" xfId="0" applyNumberFormat="1" applyFont="1" applyBorder="1" applyAlignment="1">
      <alignment vertical="center"/>
    </xf>
    <xf numFmtId="181" fontId="14" fillId="0" borderId="19" xfId="36" applyNumberFormat="1" applyFont="1" applyFill="1" applyBorder="1" applyAlignment="1" applyProtection="1">
      <alignment vertical="center"/>
      <protection/>
    </xf>
    <xf numFmtId="181" fontId="14" fillId="0" borderId="20" xfId="43" applyNumberFormat="1" applyFont="1" applyFill="1" applyBorder="1" applyAlignment="1">
      <alignment horizontal="right" vertical="center"/>
      <protection/>
    </xf>
    <xf numFmtId="37" fontId="43" fillId="0" borderId="0" xfId="40" applyFont="1" applyFill="1" applyBorder="1" applyAlignment="1" applyProtection="1">
      <alignment vertical="center"/>
      <protection/>
    </xf>
    <xf numFmtId="0" fontId="43" fillId="0" borderId="0" xfId="0" applyFont="1" applyFill="1" applyBorder="1" applyAlignment="1">
      <alignment vertical="center"/>
    </xf>
    <xf numFmtId="0" fontId="0" fillId="0" borderId="0" xfId="0" applyFill="1" applyBorder="1" applyAlignment="1">
      <alignment/>
    </xf>
    <xf numFmtId="178" fontId="14" fillId="0" borderId="19" xfId="0" applyNumberFormat="1" applyFont="1" applyFill="1" applyBorder="1" applyAlignment="1">
      <alignment vertical="center"/>
    </xf>
    <xf numFmtId="4" fontId="24" fillId="0" borderId="19" xfId="34" applyNumberFormat="1" applyFont="1" applyFill="1" applyBorder="1">
      <alignment/>
      <protection/>
    </xf>
    <xf numFmtId="39" fontId="24" fillId="0" borderId="18" xfId="34" applyFont="1" applyBorder="1" applyAlignment="1">
      <alignment horizontal="center"/>
      <protection/>
    </xf>
    <xf numFmtId="4" fontId="24" fillId="0" borderId="19" xfId="34" applyNumberFormat="1" applyFont="1" applyBorder="1" applyAlignment="1">
      <alignment horizontal="right"/>
      <protection/>
    </xf>
    <xf numFmtId="0" fontId="27" fillId="0" borderId="30" xfId="0" applyFont="1" applyFill="1" applyBorder="1" applyAlignment="1">
      <alignment horizontal="left" vertical="center"/>
    </xf>
    <xf numFmtId="3" fontId="14" fillId="0" borderId="18" xfId="39" applyNumberFormat="1" applyFont="1" applyFill="1" applyBorder="1" applyAlignment="1" applyProtection="1">
      <alignment vertical="center"/>
      <protection/>
    </xf>
    <xf numFmtId="182" fontId="14" fillId="0" borderId="21" xfId="39" applyNumberFormat="1" applyFont="1" applyFill="1" applyBorder="1" applyAlignment="1" applyProtection="1">
      <alignment vertical="center"/>
      <protection/>
    </xf>
    <xf numFmtId="182" fontId="14" fillId="0" borderId="18" xfId="39" applyNumberFormat="1" applyFont="1" applyFill="1" applyBorder="1" applyAlignment="1" applyProtection="1">
      <alignment vertical="center"/>
      <protection/>
    </xf>
    <xf numFmtId="37" fontId="14" fillId="0" borderId="27" xfId="36" applyFont="1" applyBorder="1" applyAlignment="1" applyProtection="1">
      <alignment horizontal="left" vertical="center"/>
      <protection/>
    </xf>
    <xf numFmtId="0" fontId="81" fillId="0" borderId="22" xfId="0" applyFont="1" applyBorder="1" applyAlignment="1">
      <alignment vertical="top" wrapText="1"/>
    </xf>
    <xf numFmtId="37" fontId="44" fillId="0" borderId="0" xfId="39" applyFont="1" applyFill="1" applyAlignment="1">
      <alignment vertical="center"/>
      <protection/>
    </xf>
    <xf numFmtId="37" fontId="13" fillId="0" borderId="0" xfId="39" applyFont="1" applyFill="1" applyAlignment="1">
      <alignment vertical="center"/>
      <protection/>
    </xf>
    <xf numFmtId="37" fontId="44" fillId="0" borderId="0" xfId="39" applyFont="1" applyFill="1" applyAlignment="1">
      <alignment horizontal="center" vertical="center"/>
      <protection/>
    </xf>
    <xf numFmtId="37" fontId="13" fillId="0" borderId="33" xfId="39" applyFont="1" applyFill="1" applyBorder="1" applyAlignment="1">
      <alignment vertical="center"/>
      <protection/>
    </xf>
    <xf numFmtId="37" fontId="44" fillId="0" borderId="0" xfId="39" applyFont="1" applyFill="1" applyAlignment="1">
      <alignment vertical="center" wrapText="1"/>
      <protection/>
    </xf>
    <xf numFmtId="178" fontId="82" fillId="0" borderId="19" xfId="0" applyNumberFormat="1" applyFont="1" applyFill="1" applyBorder="1" applyAlignment="1">
      <alignment vertical="center"/>
    </xf>
    <xf numFmtId="0" fontId="24" fillId="0" borderId="13" xfId="0" applyFont="1" applyBorder="1" applyAlignment="1">
      <alignment vertical="center" wrapText="1"/>
    </xf>
    <xf numFmtId="0" fontId="0" fillId="0" borderId="22" xfId="0" applyBorder="1" applyAlignment="1">
      <alignment horizontal="left" vertical="top" wrapText="1"/>
    </xf>
    <xf numFmtId="37" fontId="15" fillId="0" borderId="12" xfId="39" applyFont="1" applyFill="1" applyBorder="1" applyAlignment="1" applyProtection="1">
      <alignment horizontal="left" vertical="center"/>
      <protection/>
    </xf>
    <xf numFmtId="37" fontId="15" fillId="0" borderId="13" xfId="39" applyFont="1" applyFill="1" applyBorder="1" applyAlignment="1" applyProtection="1">
      <alignment horizontal="left" vertical="center"/>
      <protection/>
    </xf>
    <xf numFmtId="37" fontId="15" fillId="0" borderId="13" xfId="39" applyFont="1" applyFill="1" applyBorder="1" applyAlignment="1" applyProtection="1">
      <alignment horizontal="left" vertical="center" wrapText="1"/>
      <protection/>
    </xf>
    <xf numFmtId="37" fontId="15" fillId="0" borderId="14" xfId="39" applyFont="1" applyFill="1" applyBorder="1" applyAlignment="1" applyProtection="1">
      <alignment horizontal="left" vertical="center"/>
      <protection/>
    </xf>
    <xf numFmtId="178" fontId="14" fillId="0" borderId="20" xfId="0" applyNumberFormat="1" applyFont="1" applyFill="1" applyBorder="1" applyAlignment="1">
      <alignment horizontal="center" vertical="center"/>
    </xf>
    <xf numFmtId="37" fontId="31" fillId="0" borderId="0" xfId="36" applyFont="1" applyFill="1" applyAlignment="1" applyProtection="1">
      <alignment horizontal="center" vertical="center"/>
      <protection/>
    </xf>
    <xf numFmtId="37" fontId="17" fillId="0" borderId="0" xfId="36" applyFont="1" applyFill="1" applyAlignment="1" applyProtection="1">
      <alignment horizontal="center" vertical="center"/>
      <protection/>
    </xf>
    <xf numFmtId="37" fontId="19" fillId="0" borderId="0" xfId="36" applyFont="1" applyFill="1" applyAlignment="1" applyProtection="1">
      <alignment horizontal="center" vertical="center"/>
      <protection/>
    </xf>
    <xf numFmtId="37" fontId="14" fillId="0" borderId="34" xfId="36" applyFont="1" applyFill="1" applyBorder="1" applyAlignment="1" applyProtection="1">
      <alignment horizontal="center" vertical="center"/>
      <protection/>
    </xf>
    <xf numFmtId="37" fontId="14" fillId="0" borderId="35" xfId="36" applyFont="1" applyFill="1" applyBorder="1" applyAlignment="1">
      <alignment horizontal="center" vertical="center"/>
      <protection/>
    </xf>
    <xf numFmtId="37" fontId="14" fillId="0" borderId="36" xfId="36" applyFont="1" applyFill="1" applyBorder="1" applyAlignment="1" applyProtection="1">
      <alignment horizontal="center" vertical="center"/>
      <protection/>
    </xf>
    <xf numFmtId="37" fontId="14" fillId="0" borderId="37" xfId="36" applyFont="1" applyFill="1" applyBorder="1" applyAlignment="1">
      <alignment horizontal="center" vertical="center"/>
      <protection/>
    </xf>
    <xf numFmtId="0" fontId="14" fillId="0" borderId="38" xfId="0" applyFont="1" applyFill="1" applyBorder="1" applyAlignment="1">
      <alignment horizontal="center" vertical="center"/>
    </xf>
    <xf numFmtId="37" fontId="14" fillId="0" borderId="36" xfId="36" applyFont="1" applyFill="1" applyBorder="1" applyAlignment="1">
      <alignment horizontal="center" vertical="center"/>
      <protection/>
    </xf>
    <xf numFmtId="37" fontId="15" fillId="0" borderId="39" xfId="36" applyFont="1" applyFill="1" applyBorder="1" applyAlignment="1" applyProtection="1" quotePrefix="1">
      <alignment horizontal="right"/>
      <protection/>
    </xf>
    <xf numFmtId="0" fontId="0" fillId="0" borderId="39" xfId="0" applyFill="1" applyBorder="1" applyAlignment="1">
      <alignment horizontal="right"/>
    </xf>
    <xf numFmtId="37" fontId="31" fillId="0" borderId="0" xfId="40" applyFont="1" applyFill="1" applyAlignment="1" applyProtection="1">
      <alignment horizontal="center" vertical="center"/>
      <protection/>
    </xf>
    <xf numFmtId="0" fontId="16" fillId="0" borderId="0" xfId="0" applyFont="1" applyFill="1" applyAlignment="1">
      <alignment horizontal="center" vertical="center"/>
    </xf>
    <xf numFmtId="0" fontId="29" fillId="0" borderId="0" xfId="0" applyFont="1" applyFill="1" applyAlignment="1">
      <alignment/>
    </xf>
    <xf numFmtId="0" fontId="17" fillId="0" borderId="0" xfId="0" applyFont="1" applyFill="1" applyAlignment="1">
      <alignment horizontal="center" vertical="center"/>
    </xf>
    <xf numFmtId="0" fontId="30" fillId="0" borderId="0" xfId="0" applyFont="1" applyFill="1" applyAlignment="1">
      <alignment/>
    </xf>
    <xf numFmtId="37" fontId="19" fillId="0" borderId="0" xfId="40" applyFont="1" applyFill="1" applyAlignment="1" applyProtection="1">
      <alignment horizontal="center" vertical="center"/>
      <protection/>
    </xf>
    <xf numFmtId="0" fontId="19" fillId="0" borderId="0" xfId="0" applyFont="1" applyFill="1" applyAlignment="1">
      <alignment horizontal="center" vertical="center"/>
    </xf>
    <xf numFmtId="0" fontId="32" fillId="0" borderId="0" xfId="0" applyFont="1" applyFill="1" applyAlignment="1">
      <alignment/>
    </xf>
    <xf numFmtId="37" fontId="14" fillId="0" borderId="36" xfId="40" applyFont="1" applyFill="1" applyBorder="1" applyAlignment="1" applyProtection="1">
      <alignment horizontal="center" vertical="center"/>
      <protection/>
    </xf>
    <xf numFmtId="37" fontId="14" fillId="0" borderId="38" xfId="40" applyFont="1" applyFill="1" applyBorder="1" applyAlignment="1" applyProtection="1">
      <alignment horizontal="center" vertical="center"/>
      <protection/>
    </xf>
    <xf numFmtId="37" fontId="15" fillId="0" borderId="39" xfId="40" applyFont="1" applyFill="1" applyBorder="1" applyAlignment="1" applyProtection="1">
      <alignment horizontal="right"/>
      <protection/>
    </xf>
    <xf numFmtId="37" fontId="5" fillId="0" borderId="0" xfId="40" applyFont="1" applyFill="1" applyAlignment="1">
      <alignment/>
      <protection/>
    </xf>
    <xf numFmtId="0" fontId="0" fillId="0" borderId="0" xfId="0" applyFill="1" applyAlignment="1">
      <alignment/>
    </xf>
    <xf numFmtId="37" fontId="20" fillId="0" borderId="0" xfId="40" applyFont="1" applyFill="1" applyAlignment="1">
      <alignment vertical="center"/>
      <protection/>
    </xf>
    <xf numFmtId="37" fontId="43" fillId="0" borderId="27" xfId="40" applyFont="1" applyFill="1" applyBorder="1" applyAlignment="1" applyProtection="1">
      <alignment vertical="center"/>
      <protection/>
    </xf>
    <xf numFmtId="0" fontId="43" fillId="0" borderId="27" xfId="0" applyFont="1" applyFill="1" applyBorder="1" applyAlignment="1">
      <alignment vertical="center"/>
    </xf>
    <xf numFmtId="0" fontId="0" fillId="0" borderId="27" xfId="0" applyFill="1" applyBorder="1" applyAlignment="1">
      <alignment/>
    </xf>
    <xf numFmtId="37" fontId="14" fillId="0" borderId="34" xfId="40" applyFont="1" applyFill="1" applyBorder="1" applyAlignment="1" applyProtection="1">
      <alignment horizontal="center" vertical="center"/>
      <protection/>
    </xf>
    <xf numFmtId="0" fontId="14" fillId="0" borderId="35" xfId="0" applyFont="1" applyFill="1" applyBorder="1" applyAlignment="1">
      <alignment horizontal="center" vertical="center"/>
    </xf>
    <xf numFmtId="0" fontId="14" fillId="0" borderId="37" xfId="0" applyFont="1" applyFill="1" applyBorder="1" applyAlignment="1">
      <alignment/>
    </xf>
    <xf numFmtId="37" fontId="14" fillId="0" borderId="30" xfId="35" applyFont="1" applyFill="1" applyBorder="1" applyAlignment="1" applyProtection="1">
      <alignment vertical="center"/>
      <protection/>
    </xf>
    <xf numFmtId="0" fontId="14" fillId="0" borderId="24" xfId="0" applyFont="1" applyFill="1" applyBorder="1" applyAlignment="1">
      <alignment vertical="center"/>
    </xf>
    <xf numFmtId="37" fontId="22" fillId="0" borderId="13" xfId="35" applyFont="1" applyFill="1" applyBorder="1" applyAlignment="1" applyProtection="1">
      <alignment vertical="center"/>
      <protection/>
    </xf>
    <xf numFmtId="0" fontId="22" fillId="0" borderId="19" xfId="0" applyFont="1" applyFill="1" applyBorder="1" applyAlignment="1">
      <alignment vertical="center"/>
    </xf>
    <xf numFmtId="37" fontId="22" fillId="0" borderId="30" xfId="35" applyFont="1" applyFill="1" applyBorder="1" applyAlignment="1" applyProtection="1">
      <alignment vertical="center"/>
      <protection/>
    </xf>
    <xf numFmtId="37" fontId="22" fillId="0" borderId="40" xfId="35" applyFont="1" applyFill="1" applyBorder="1" applyAlignment="1" applyProtection="1">
      <alignment vertical="center"/>
      <protection/>
    </xf>
    <xf numFmtId="0" fontId="14" fillId="0" borderId="41" xfId="0" applyFont="1" applyFill="1" applyBorder="1" applyAlignment="1">
      <alignment vertical="center"/>
    </xf>
    <xf numFmtId="37" fontId="14" fillId="0" borderId="30" xfId="35" applyFont="1" applyFill="1" applyBorder="1" applyAlignment="1">
      <alignment vertical="center"/>
      <protection/>
    </xf>
    <xf numFmtId="37" fontId="22" fillId="0" borderId="13" xfId="35" applyFont="1" applyFill="1" applyBorder="1" applyAlignment="1">
      <alignment vertical="center"/>
      <protection/>
    </xf>
    <xf numFmtId="37" fontId="14" fillId="0" borderId="30" xfId="35" applyFont="1" applyFill="1" applyBorder="1" applyAlignment="1" applyProtection="1" quotePrefix="1">
      <alignment vertical="center"/>
      <protection/>
    </xf>
    <xf numFmtId="37" fontId="22" fillId="0" borderId="30" xfId="35" applyFont="1" applyFill="1" applyBorder="1" applyAlignment="1">
      <alignment vertical="center"/>
      <protection/>
    </xf>
    <xf numFmtId="37" fontId="14" fillId="0" borderId="30" xfId="35" applyFont="1" applyFill="1" applyBorder="1" applyAlignment="1" quotePrefix="1">
      <alignment vertical="center"/>
      <protection/>
    </xf>
    <xf numFmtId="37" fontId="22" fillId="0" borderId="42" xfId="35" applyFont="1" applyFill="1" applyBorder="1" applyAlignment="1" applyProtection="1">
      <alignment vertical="center"/>
      <protection/>
    </xf>
    <xf numFmtId="0" fontId="14" fillId="0" borderId="43" xfId="0" applyFont="1" applyFill="1" applyBorder="1" applyAlignment="1">
      <alignment vertical="center"/>
    </xf>
    <xf numFmtId="37" fontId="34" fillId="0" borderId="0" xfId="35" applyFont="1" applyFill="1" applyAlignment="1">
      <alignment horizontal="center" vertical="center"/>
      <protection/>
    </xf>
    <xf numFmtId="37" fontId="35" fillId="0" borderId="0" xfId="35" applyFont="1" applyFill="1" applyAlignment="1" applyProtection="1">
      <alignment horizontal="center" vertical="center"/>
      <protection/>
    </xf>
    <xf numFmtId="37" fontId="18" fillId="0" borderId="0" xfId="35" applyFont="1" applyFill="1" applyAlignment="1">
      <alignment horizontal="center" vertical="center"/>
      <protection/>
    </xf>
    <xf numFmtId="37" fontId="14" fillId="0" borderId="15" xfId="35" applyFont="1" applyFill="1" applyBorder="1" applyAlignment="1" applyProtection="1">
      <alignment horizontal="center" vertical="center"/>
      <protection/>
    </xf>
    <xf numFmtId="0" fontId="14" fillId="0" borderId="16"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3" fontId="14" fillId="0" borderId="19" xfId="39" applyNumberFormat="1" applyFont="1" applyFill="1" applyBorder="1" applyAlignment="1" applyProtection="1">
      <alignment vertical="center"/>
      <protection/>
    </xf>
    <xf numFmtId="0" fontId="14" fillId="0" borderId="19" xfId="0" applyFont="1" applyFill="1" applyBorder="1" applyAlignment="1">
      <alignment vertical="center"/>
    </xf>
    <xf numFmtId="182" fontId="14" fillId="0" borderId="19" xfId="39" applyNumberFormat="1" applyFont="1" applyFill="1" applyBorder="1" applyAlignment="1" applyProtection="1">
      <alignment vertical="center"/>
      <protection/>
    </xf>
    <xf numFmtId="182" fontId="14" fillId="0" borderId="19" xfId="0" applyNumberFormat="1" applyFont="1" applyFill="1" applyBorder="1" applyAlignment="1">
      <alignment vertical="center"/>
    </xf>
    <xf numFmtId="37" fontId="14" fillId="0" borderId="45" xfId="39" applyFont="1" applyFill="1" applyBorder="1" applyAlignment="1" applyProtection="1">
      <alignment horizontal="center" vertical="center" wrapText="1"/>
      <protection/>
    </xf>
    <xf numFmtId="37" fontId="14" fillId="0" borderId="46" xfId="39" applyFont="1" applyFill="1" applyBorder="1" applyAlignment="1">
      <alignment horizontal="center" vertical="center"/>
      <protection/>
    </xf>
    <xf numFmtId="0" fontId="0" fillId="0" borderId="26" xfId="0" applyFill="1" applyBorder="1" applyAlignment="1">
      <alignment horizontal="center" vertical="center"/>
    </xf>
    <xf numFmtId="0" fontId="0" fillId="0" borderId="47" xfId="0" applyFill="1" applyBorder="1" applyAlignment="1">
      <alignment horizontal="center" vertical="center"/>
    </xf>
    <xf numFmtId="37" fontId="15" fillId="0" borderId="39" xfId="39" applyFont="1" applyFill="1" applyBorder="1" applyAlignment="1" applyProtection="1" quotePrefix="1">
      <alignment horizontal="right"/>
      <protection/>
    </xf>
    <xf numFmtId="37" fontId="14" fillId="0" borderId="0" xfId="39" applyFont="1" applyFill="1" applyAlignment="1" applyProtection="1">
      <alignment horizontal="left" vertical="top" wrapText="1"/>
      <protection/>
    </xf>
    <xf numFmtId="0" fontId="0" fillId="0" borderId="0" xfId="0" applyFont="1" applyAlignment="1">
      <alignment vertical="top" wrapText="1"/>
    </xf>
    <xf numFmtId="182" fontId="14" fillId="0" borderId="22" xfId="39" applyNumberFormat="1" applyFont="1" applyFill="1" applyBorder="1" applyAlignment="1" applyProtection="1">
      <alignment vertical="center"/>
      <protection/>
    </xf>
    <xf numFmtId="182" fontId="14" fillId="0" borderId="22" xfId="0" applyNumberFormat="1" applyFont="1" applyFill="1" applyBorder="1" applyAlignment="1">
      <alignment vertical="center"/>
    </xf>
    <xf numFmtId="37" fontId="31" fillId="0" borderId="0" xfId="39" applyFont="1" applyFill="1" applyAlignment="1" applyProtection="1" quotePrefix="1">
      <alignment horizontal="center"/>
      <protection/>
    </xf>
    <xf numFmtId="37" fontId="17" fillId="0" borderId="0" xfId="39" applyFont="1" applyFill="1" applyAlignment="1" applyProtection="1">
      <alignment horizontal="center"/>
      <protection/>
    </xf>
    <xf numFmtId="37" fontId="18" fillId="0" borderId="0" xfId="39" applyFont="1" applyFill="1" applyAlignment="1" applyProtection="1">
      <alignment horizontal="center"/>
      <protection/>
    </xf>
    <xf numFmtId="37" fontId="18" fillId="0" borderId="0" xfId="39" applyFont="1" applyFill="1" applyAlignment="1" applyProtection="1" quotePrefix="1">
      <alignment horizontal="center"/>
      <protection/>
    </xf>
    <xf numFmtId="37" fontId="14" fillId="0" borderId="34" xfId="39" applyFont="1" applyFill="1" applyBorder="1" applyAlignment="1" applyProtection="1">
      <alignment horizontal="center" vertical="center"/>
      <protection/>
    </xf>
    <xf numFmtId="37" fontId="14" fillId="0" borderId="35" xfId="39" applyFont="1" applyFill="1" applyBorder="1" applyAlignment="1" applyProtection="1">
      <alignment horizontal="center" vertical="center"/>
      <protection/>
    </xf>
    <xf numFmtId="37" fontId="14" fillId="0" borderId="36" xfId="39" applyFont="1" applyFill="1" applyBorder="1" applyAlignment="1" applyProtection="1">
      <alignment horizontal="center" vertical="center"/>
      <protection/>
    </xf>
    <xf numFmtId="37" fontId="14" fillId="0" borderId="37" xfId="39" applyFont="1" applyFill="1" applyBorder="1" applyAlignment="1">
      <alignment horizontal="center" vertical="center"/>
      <protection/>
    </xf>
    <xf numFmtId="37" fontId="31" fillId="0" borderId="0" xfId="37" applyFont="1" applyAlignment="1" applyProtection="1" quotePrefix="1">
      <alignment horizontal="center" vertical="center"/>
      <protection/>
    </xf>
    <xf numFmtId="0" fontId="31" fillId="0" borderId="0" xfId="0" applyFont="1" applyAlignment="1">
      <alignment horizontal="center" vertical="center"/>
    </xf>
    <xf numFmtId="37" fontId="14" fillId="0" borderId="36" xfId="37" applyFont="1" applyBorder="1" applyAlignment="1" applyProtection="1">
      <alignment horizontal="center" vertical="center"/>
      <protection/>
    </xf>
    <xf numFmtId="37" fontId="14" fillId="0" borderId="37" xfId="37" applyFont="1" applyBorder="1" applyAlignment="1">
      <alignment horizontal="center" vertical="center"/>
      <protection/>
    </xf>
    <xf numFmtId="37" fontId="18" fillId="0" borderId="0" xfId="37" applyFont="1" applyAlignment="1" applyProtection="1">
      <alignment horizontal="center" vertical="center"/>
      <protection/>
    </xf>
    <xf numFmtId="37" fontId="18" fillId="0" borderId="0" xfId="37" applyFont="1" applyAlignment="1" applyProtection="1" quotePrefix="1">
      <alignment horizontal="center" vertical="center"/>
      <protection/>
    </xf>
    <xf numFmtId="37" fontId="17" fillId="0" borderId="0" xfId="37" applyFont="1" applyAlignment="1" applyProtection="1" quotePrefix="1">
      <alignment horizontal="center" vertical="center"/>
      <protection/>
    </xf>
    <xf numFmtId="0" fontId="17" fillId="0" borderId="0" xfId="0" applyFont="1" applyAlignment="1">
      <alignment horizontal="center" vertical="center"/>
    </xf>
    <xf numFmtId="37" fontId="14" fillId="0" borderId="48" xfId="37" applyFont="1" applyBorder="1" applyAlignment="1" applyProtection="1">
      <alignment horizontal="center" vertical="center" wrapText="1"/>
      <protection/>
    </xf>
    <xf numFmtId="0" fontId="0" fillId="0" borderId="25" xfId="0" applyBorder="1" applyAlignment="1">
      <alignment horizontal="center" vertical="center"/>
    </xf>
    <xf numFmtId="37" fontId="14" fillId="0" borderId="34" xfId="37" applyFont="1" applyBorder="1" applyAlignment="1" applyProtection="1">
      <alignment horizontal="center" vertical="center"/>
      <protection/>
    </xf>
    <xf numFmtId="0" fontId="0" fillId="0" borderId="35" xfId="0" applyBorder="1" applyAlignment="1">
      <alignment vertical="center"/>
    </xf>
    <xf numFmtId="0" fontId="14" fillId="0" borderId="21" xfId="0" applyFont="1" applyBorder="1" applyAlignment="1">
      <alignment vertical="top" wrapText="1"/>
    </xf>
    <xf numFmtId="0" fontId="0" fillId="0" borderId="22" xfId="0" applyBorder="1" applyAlignment="1">
      <alignment wrapText="1"/>
    </xf>
    <xf numFmtId="0" fontId="34" fillId="0" borderId="0" xfId="0" applyFont="1" applyAlignment="1">
      <alignment horizontal="center"/>
    </xf>
    <xf numFmtId="0" fontId="35" fillId="0" borderId="0" xfId="0" applyFont="1" applyAlignment="1">
      <alignment horizontal="center"/>
    </xf>
    <xf numFmtId="0" fontId="18" fillId="0" borderId="0" xfId="0" applyFont="1" applyAlignment="1">
      <alignment horizontal="center"/>
    </xf>
    <xf numFmtId="0" fontId="14" fillId="0" borderId="15" xfId="0" applyFont="1" applyBorder="1" applyAlignment="1">
      <alignment horizontal="center" vertical="center"/>
    </xf>
    <xf numFmtId="0" fontId="14" fillId="0" borderId="44"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16" xfId="0" applyFont="1" applyBorder="1" applyAlignment="1">
      <alignment horizontal="center" vertical="center" wrapText="1"/>
    </xf>
    <xf numFmtId="0" fontId="14" fillId="0" borderId="10" xfId="0" applyFont="1" applyBorder="1" applyAlignment="1">
      <alignment horizontal="center" vertical="center"/>
    </xf>
    <xf numFmtId="0" fontId="14" fillId="0" borderId="16" xfId="0" applyFont="1" applyBorder="1" applyAlignment="1">
      <alignment horizontal="center" vertical="center"/>
    </xf>
    <xf numFmtId="0" fontId="14" fillId="0" borderId="16" xfId="0" applyFont="1" applyBorder="1" applyAlignment="1">
      <alignment horizontal="center"/>
    </xf>
    <xf numFmtId="49" fontId="14" fillId="0" borderId="49" xfId="0" applyNumberFormat="1" applyFont="1" applyFill="1" applyBorder="1" applyAlignment="1">
      <alignment vertical="top" wrapText="1"/>
    </xf>
    <xf numFmtId="0" fontId="0" fillId="0" borderId="28" xfId="0" applyBorder="1" applyAlignment="1">
      <alignment/>
    </xf>
    <xf numFmtId="0" fontId="0" fillId="0" borderId="50" xfId="0" applyBorder="1" applyAlignment="1">
      <alignment/>
    </xf>
    <xf numFmtId="0" fontId="14" fillId="0" borderId="51" xfId="0" applyFont="1" applyBorder="1" applyAlignment="1">
      <alignment vertical="top" wrapText="1"/>
    </xf>
    <xf numFmtId="0" fontId="14" fillId="0" borderId="31" xfId="0" applyFont="1" applyBorder="1" applyAlignment="1">
      <alignment vertical="top" wrapText="1"/>
    </xf>
    <xf numFmtId="0" fontId="0" fillId="0" borderId="31" xfId="0" applyFont="1" applyBorder="1" applyAlignment="1">
      <alignment vertical="top" wrapText="1"/>
    </xf>
    <xf numFmtId="0" fontId="14" fillId="0" borderId="45" xfId="0" applyFont="1" applyBorder="1" applyAlignment="1">
      <alignment horizontal="center" vertical="center"/>
    </xf>
    <xf numFmtId="0" fontId="0" fillId="0" borderId="52" xfId="0" applyBorder="1" applyAlignment="1">
      <alignment horizontal="center"/>
    </xf>
    <xf numFmtId="0" fontId="0" fillId="0" borderId="26" xfId="0" applyBorder="1" applyAlignment="1">
      <alignment horizontal="center"/>
    </xf>
    <xf numFmtId="0" fontId="0" fillId="0" borderId="53" xfId="0" applyBorder="1" applyAlignment="1">
      <alignment horizontal="center"/>
    </xf>
    <xf numFmtId="49" fontId="14" fillId="0" borderId="51" xfId="0" applyNumberFormat="1" applyFont="1" applyFill="1" applyBorder="1" applyAlignment="1">
      <alignment vertical="top" wrapText="1"/>
    </xf>
    <xf numFmtId="49" fontId="14" fillId="0" borderId="31" xfId="0" applyNumberFormat="1" applyFont="1" applyFill="1" applyBorder="1" applyAlignment="1">
      <alignment vertical="top" wrapText="1"/>
    </xf>
    <xf numFmtId="0" fontId="0" fillId="0" borderId="31" xfId="0" applyFont="1" applyBorder="1" applyAlignment="1">
      <alignment/>
    </xf>
    <xf numFmtId="0" fontId="0" fillId="0" borderId="32" xfId="0" applyFont="1" applyBorder="1" applyAlignment="1">
      <alignment/>
    </xf>
    <xf numFmtId="49" fontId="14" fillId="0" borderId="28" xfId="0" applyNumberFormat="1" applyFont="1" applyFill="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14" fillId="0" borderId="22" xfId="0" applyFont="1" applyBorder="1" applyAlignment="1">
      <alignment vertical="center" wrapText="1"/>
    </xf>
    <xf numFmtId="0" fontId="14" fillId="0" borderId="22" xfId="0" applyFont="1" applyBorder="1" applyAlignment="1">
      <alignment vertical="top" wrapText="1"/>
    </xf>
    <xf numFmtId="0" fontId="37" fillId="0" borderId="0" xfId="0" applyFont="1" applyAlignment="1">
      <alignment horizontal="center" vertical="center"/>
    </xf>
    <xf numFmtId="0" fontId="38" fillId="0" borderId="0" xfId="0" applyFont="1" applyAlignment="1">
      <alignment horizontal="center" vertical="center"/>
    </xf>
    <xf numFmtId="0" fontId="20" fillId="0" borderId="0" xfId="0" applyFont="1" applyAlignment="1">
      <alignment horizontal="center" vertical="center"/>
    </xf>
    <xf numFmtId="0" fontId="37" fillId="0" borderId="0" xfId="0" applyFont="1" applyFill="1" applyAlignment="1">
      <alignment horizontal="center" vertical="center"/>
    </xf>
    <xf numFmtId="0" fontId="0" fillId="0" borderId="0" xfId="0" applyFill="1" applyAlignment="1">
      <alignment horizontal="center" vertical="center"/>
    </xf>
    <xf numFmtId="0" fontId="38" fillId="0" borderId="0" xfId="0" applyFont="1" applyFill="1" applyAlignment="1">
      <alignment horizontal="center" vertical="center"/>
    </xf>
    <xf numFmtId="0" fontId="20" fillId="0" borderId="0" xfId="0" applyFont="1" applyFill="1" applyAlignment="1">
      <alignment horizontal="center" vertical="center"/>
    </xf>
    <xf numFmtId="0" fontId="14" fillId="0" borderId="34" xfId="0" applyFont="1" applyFill="1" applyBorder="1" applyAlignment="1">
      <alignment horizontal="center" vertical="center"/>
    </xf>
    <xf numFmtId="178" fontId="14" fillId="0" borderId="54" xfId="0" applyNumberFormat="1" applyFont="1" applyFill="1" applyBorder="1" applyAlignment="1">
      <alignment horizontal="center" vertical="center"/>
    </xf>
    <xf numFmtId="178" fontId="14" fillId="0" borderId="55" xfId="0" applyNumberFormat="1" applyFont="1" applyFill="1" applyBorder="1" applyAlignment="1">
      <alignment horizontal="center" vertical="center"/>
    </xf>
    <xf numFmtId="0" fontId="14" fillId="0" borderId="43"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27" xfId="0" applyFont="1" applyFill="1" applyBorder="1" applyAlignment="1">
      <alignment horizontal="center" vertical="center"/>
    </xf>
    <xf numFmtId="0" fontId="0" fillId="0" borderId="46" xfId="0" applyFill="1" applyBorder="1" applyAlignment="1">
      <alignment horizontal="center" vertical="center"/>
    </xf>
    <xf numFmtId="0" fontId="38" fillId="0" borderId="0" xfId="0" applyFont="1" applyAlignment="1">
      <alignment horizontal="center"/>
    </xf>
    <xf numFmtId="0" fontId="20" fillId="0" borderId="0" xfId="0" applyFont="1" applyAlignment="1">
      <alignment horizontal="center"/>
    </xf>
    <xf numFmtId="0" fontId="24" fillId="0" borderId="21" xfId="0" applyFont="1" applyBorder="1" applyAlignment="1">
      <alignment vertical="top" wrapText="1"/>
    </xf>
    <xf numFmtId="0" fontId="24" fillId="0" borderId="22" xfId="0" applyFont="1" applyBorder="1" applyAlignment="1">
      <alignment vertical="top" wrapText="1"/>
    </xf>
    <xf numFmtId="0" fontId="83" fillId="0" borderId="21" xfId="0" applyFont="1" applyBorder="1" applyAlignment="1">
      <alignment vertical="top" wrapText="1"/>
    </xf>
    <xf numFmtId="0" fontId="0" fillId="0" borderId="22" xfId="0" applyBorder="1" applyAlignment="1">
      <alignment vertical="top" wrapText="1"/>
    </xf>
    <xf numFmtId="0" fontId="24" fillId="0" borderId="21" xfId="0" applyFont="1" applyBorder="1" applyAlignment="1">
      <alignment horizontal="left" vertical="top" wrapText="1"/>
    </xf>
    <xf numFmtId="0" fontId="0" fillId="0" borderId="22" xfId="0" applyBorder="1" applyAlignment="1">
      <alignment horizontal="left" vertical="top" wrapText="1"/>
    </xf>
    <xf numFmtId="37" fontId="34" fillId="0" borderId="0" xfId="38" applyFont="1" applyAlignment="1" applyProtection="1">
      <alignment horizontal="center" vertical="center"/>
      <protection/>
    </xf>
    <xf numFmtId="0" fontId="34" fillId="0" borderId="0" xfId="0" applyFont="1" applyAlignment="1">
      <alignment vertical="center"/>
    </xf>
    <xf numFmtId="37" fontId="35" fillId="0" borderId="0" xfId="38" applyFont="1" applyAlignment="1" applyProtection="1">
      <alignment horizontal="center" vertical="center"/>
      <protection/>
    </xf>
    <xf numFmtId="0" fontId="35" fillId="0" borderId="0" xfId="0" applyFont="1" applyAlignment="1">
      <alignment vertical="center"/>
    </xf>
    <xf numFmtId="37" fontId="21" fillId="0" borderId="0" xfId="38" applyFont="1" applyAlignment="1" applyProtection="1">
      <alignment horizontal="center" vertical="center"/>
      <protection/>
    </xf>
    <xf numFmtId="0" fontId="21" fillId="0" borderId="0" xfId="0" applyFont="1" applyAlignment="1">
      <alignment horizontal="center" vertical="center"/>
    </xf>
    <xf numFmtId="0" fontId="34" fillId="0" borderId="0" xfId="43" applyFont="1" applyFill="1" applyAlignment="1">
      <alignment horizontal="center"/>
      <protection/>
    </xf>
    <xf numFmtId="0" fontId="35" fillId="0" borderId="0" xfId="43" applyFont="1" applyFill="1" applyAlignment="1">
      <alignment horizontal="center"/>
      <protection/>
    </xf>
    <xf numFmtId="0" fontId="18" fillId="0" borderId="0" xfId="43" applyFont="1" applyFill="1" applyAlignment="1">
      <alignment horizontal="center"/>
      <protection/>
    </xf>
    <xf numFmtId="0" fontId="28" fillId="0" borderId="0" xfId="43" applyFont="1" applyFill="1" applyBorder="1" applyAlignment="1">
      <alignment horizontal="left" vertical="center"/>
      <protection/>
    </xf>
    <xf numFmtId="0" fontId="28" fillId="0" borderId="0" xfId="43" applyFont="1" applyFill="1" applyAlignment="1">
      <alignment/>
      <protection/>
    </xf>
    <xf numFmtId="0" fontId="37" fillId="0" borderId="0" xfId="0" applyFont="1" applyAlignment="1">
      <alignment horizontal="center"/>
    </xf>
    <xf numFmtId="3" fontId="14" fillId="0" borderId="50" xfId="39" applyNumberFormat="1" applyFont="1" applyFill="1" applyBorder="1" applyAlignment="1" applyProtection="1">
      <alignment vertical="center"/>
      <protection/>
    </xf>
    <xf numFmtId="0" fontId="28" fillId="0" borderId="32" xfId="41" applyFont="1" applyFill="1" applyBorder="1" applyAlignment="1">
      <alignment vertical="center"/>
      <protection/>
    </xf>
    <xf numFmtId="180" fontId="15" fillId="0" borderId="50" xfId="39" applyNumberFormat="1" applyFont="1" applyFill="1" applyBorder="1" applyAlignment="1" applyProtection="1">
      <alignment vertical="center"/>
      <protection/>
    </xf>
    <xf numFmtId="180" fontId="15" fillId="0" borderId="39" xfId="41" applyNumberFormat="1" applyFont="1" applyFill="1" applyBorder="1" applyAlignment="1">
      <alignment vertical="center"/>
      <protection/>
    </xf>
    <xf numFmtId="180" fontId="15" fillId="0" borderId="41" xfId="41" applyNumberFormat="1" applyFont="1" applyFill="1" applyBorder="1" applyAlignment="1">
      <alignment vertical="center"/>
      <protection/>
    </xf>
    <xf numFmtId="3" fontId="14" fillId="0" borderId="28" xfId="39" applyNumberFormat="1" applyFont="1" applyFill="1" applyBorder="1" applyAlignment="1" applyProtection="1">
      <alignment vertical="center"/>
      <protection/>
    </xf>
    <xf numFmtId="0" fontId="28" fillId="0" borderId="31" xfId="41" applyFont="1" applyFill="1" applyBorder="1" applyAlignment="1">
      <alignment vertical="center"/>
      <protection/>
    </xf>
    <xf numFmtId="0" fontId="14" fillId="0" borderId="28" xfId="44" applyFont="1" applyFill="1" applyBorder="1" applyAlignment="1">
      <alignment vertical="center"/>
      <protection/>
    </xf>
    <xf numFmtId="180" fontId="15" fillId="0" borderId="28" xfId="39" applyNumberFormat="1" applyFont="1" applyFill="1" applyBorder="1" applyAlignment="1" applyProtection="1">
      <alignment vertical="center"/>
      <protection/>
    </xf>
    <xf numFmtId="180" fontId="15" fillId="0" borderId="0" xfId="41" applyNumberFormat="1" applyFont="1" applyFill="1" applyBorder="1" applyAlignment="1">
      <alignment vertical="center"/>
      <protection/>
    </xf>
    <xf numFmtId="180" fontId="15" fillId="0" borderId="24" xfId="41" applyNumberFormat="1" applyFont="1" applyFill="1" applyBorder="1" applyAlignment="1">
      <alignment vertical="center"/>
      <protection/>
    </xf>
    <xf numFmtId="178" fontId="15" fillId="0" borderId="28" xfId="44" applyNumberFormat="1" applyFont="1" applyFill="1" applyBorder="1" applyAlignment="1">
      <alignment vertical="center"/>
      <protection/>
    </xf>
    <xf numFmtId="178" fontId="15" fillId="0" borderId="0" xfId="41" applyNumberFormat="1" applyFont="1" applyFill="1" applyBorder="1" applyAlignment="1">
      <alignment vertical="center"/>
      <protection/>
    </xf>
    <xf numFmtId="178" fontId="15" fillId="0" borderId="24" xfId="41" applyNumberFormat="1" applyFont="1" applyFill="1" applyBorder="1" applyAlignment="1">
      <alignment vertical="center"/>
      <protection/>
    </xf>
    <xf numFmtId="37" fontId="14" fillId="0" borderId="39" xfId="39" applyFont="1" applyFill="1" applyBorder="1" applyAlignment="1" applyProtection="1" quotePrefix="1">
      <alignment horizontal="right" vertical="center"/>
      <protection/>
    </xf>
    <xf numFmtId="0" fontId="0" fillId="0" borderId="39" xfId="0" applyBorder="1" applyAlignment="1">
      <alignment horizontal="right"/>
    </xf>
    <xf numFmtId="178" fontId="15" fillId="0" borderId="28" xfId="39" applyNumberFormat="1" applyFont="1" applyFill="1" applyBorder="1" applyAlignment="1" applyProtection="1">
      <alignment vertical="center"/>
      <protection/>
    </xf>
    <xf numFmtId="178" fontId="45" fillId="0" borderId="0" xfId="42" applyNumberFormat="1" applyFont="1" applyFill="1" applyBorder="1" applyAlignment="1">
      <alignment vertical="center"/>
      <protection/>
    </xf>
    <xf numFmtId="178" fontId="45" fillId="0" borderId="24" xfId="42" applyNumberFormat="1" applyFont="1" applyFill="1" applyBorder="1" applyAlignment="1">
      <alignment vertical="center"/>
      <protection/>
    </xf>
    <xf numFmtId="180" fontId="15" fillId="0" borderId="28" xfId="44" applyNumberFormat="1" applyFont="1" applyFill="1" applyBorder="1" applyAlignment="1">
      <alignment vertical="center"/>
      <protection/>
    </xf>
    <xf numFmtId="0" fontId="45" fillId="0" borderId="0" xfId="42" applyFont="1" applyFill="1" applyBorder="1" applyAlignment="1">
      <alignment vertical="center"/>
      <protection/>
    </xf>
    <xf numFmtId="0" fontId="45" fillId="0" borderId="24" xfId="42" applyFont="1" applyFill="1" applyBorder="1" applyAlignment="1">
      <alignment vertical="center"/>
      <protection/>
    </xf>
    <xf numFmtId="37" fontId="34" fillId="0" borderId="0" xfId="39" applyFont="1" applyFill="1" applyAlignment="1" applyProtection="1" quotePrefix="1">
      <alignment horizontal="center"/>
      <protection/>
    </xf>
    <xf numFmtId="37" fontId="35" fillId="0" borderId="0" xfId="39" applyFont="1" applyFill="1" applyAlignment="1" applyProtection="1">
      <alignment horizontal="center"/>
      <protection/>
    </xf>
    <xf numFmtId="37" fontId="15" fillId="0" borderId="34" xfId="39" applyFont="1" applyFill="1" applyBorder="1" applyAlignment="1" applyProtection="1">
      <alignment horizontal="center" vertical="center"/>
      <protection/>
    </xf>
    <xf numFmtId="37" fontId="15" fillId="0" borderId="35" xfId="39" applyFont="1" applyFill="1" applyBorder="1" applyAlignment="1" applyProtection="1">
      <alignment horizontal="center" vertical="center"/>
      <protection/>
    </xf>
    <xf numFmtId="37" fontId="15" fillId="0" borderId="45" xfId="39" applyFont="1" applyFill="1" applyBorder="1" applyAlignment="1" applyProtection="1">
      <alignment horizontal="center" vertical="center"/>
      <protection/>
    </xf>
    <xf numFmtId="37" fontId="15" fillId="0" borderId="27" xfId="39" applyFont="1" applyFill="1" applyBorder="1" applyAlignment="1">
      <alignment horizontal="center" vertical="center"/>
      <protection/>
    </xf>
    <xf numFmtId="0" fontId="15" fillId="0" borderId="27" xfId="41" applyFont="1" applyFill="1" applyBorder="1" applyAlignment="1">
      <alignment horizontal="center" vertical="center"/>
      <protection/>
    </xf>
    <xf numFmtId="0" fontId="15" fillId="0" borderId="46" xfId="41" applyFont="1" applyFill="1" applyBorder="1" applyAlignment="1">
      <alignment horizontal="center" vertical="center"/>
      <protection/>
    </xf>
    <xf numFmtId="0" fontId="15" fillId="0" borderId="26" xfId="41" applyFont="1" applyFill="1" applyBorder="1" applyAlignment="1">
      <alignment horizontal="center" vertical="center"/>
      <protection/>
    </xf>
    <xf numFmtId="0" fontId="15" fillId="0" borderId="56" xfId="41" applyFont="1" applyFill="1" applyBorder="1" applyAlignment="1">
      <alignment horizontal="center" vertical="center"/>
      <protection/>
    </xf>
    <xf numFmtId="0" fontId="15" fillId="0" borderId="47" xfId="41" applyFont="1" applyFill="1" applyBorder="1" applyAlignment="1">
      <alignment horizontal="center" vertical="center"/>
      <protection/>
    </xf>
    <xf numFmtId="3" fontId="14" fillId="0" borderId="49" xfId="39" applyNumberFormat="1" applyFont="1" applyFill="1" applyBorder="1" applyAlignment="1" applyProtection="1">
      <alignment vertical="center"/>
      <protection/>
    </xf>
    <xf numFmtId="0" fontId="28" fillId="0" borderId="51" xfId="41" applyFont="1" applyFill="1" applyBorder="1" applyAlignment="1">
      <alignment vertical="center"/>
      <protection/>
    </xf>
    <xf numFmtId="180" fontId="15" fillId="0" borderId="49" xfId="39" applyNumberFormat="1" applyFont="1" applyFill="1" applyBorder="1" applyAlignment="1" applyProtection="1">
      <alignment vertical="center"/>
      <protection/>
    </xf>
    <xf numFmtId="180" fontId="15" fillId="0" borderId="57" xfId="41" applyNumberFormat="1" applyFont="1" applyFill="1" applyBorder="1" applyAlignment="1">
      <alignment vertical="center"/>
      <protection/>
    </xf>
    <xf numFmtId="180" fontId="15" fillId="0" borderId="43" xfId="41" applyNumberFormat="1" applyFont="1" applyFill="1" applyBorder="1" applyAlignment="1">
      <alignment vertical="center"/>
      <protection/>
    </xf>
    <xf numFmtId="37" fontId="15" fillId="0" borderId="52" xfId="39" applyFont="1" applyFill="1" applyBorder="1" applyAlignment="1">
      <alignment horizontal="center" vertical="center"/>
      <protection/>
    </xf>
    <xf numFmtId="0" fontId="15" fillId="0" borderId="53" xfId="41" applyFont="1" applyFill="1" applyBorder="1" applyAlignment="1">
      <alignment horizontal="center" vertical="center"/>
      <protection/>
    </xf>
    <xf numFmtId="178" fontId="15" fillId="0" borderId="0" xfId="44" applyNumberFormat="1" applyFont="1" applyFill="1" applyBorder="1" applyAlignment="1">
      <alignment vertical="center"/>
      <protection/>
    </xf>
    <xf numFmtId="178" fontId="15" fillId="0" borderId="24" xfId="44" applyNumberFormat="1" applyFont="1" applyFill="1" applyBorder="1" applyAlignment="1">
      <alignment vertical="center"/>
      <protection/>
    </xf>
    <xf numFmtId="180" fontId="15" fillId="0" borderId="28" xfId="39" applyNumberFormat="1" applyFont="1" applyBorder="1" applyAlignment="1" applyProtection="1">
      <alignment vertical="center"/>
      <protection/>
    </xf>
    <xf numFmtId="0" fontId="15" fillId="0" borderId="0" xfId="41" applyFont="1" applyBorder="1" applyAlignment="1">
      <alignment vertical="center"/>
      <protection/>
    </xf>
    <xf numFmtId="0" fontId="15" fillId="0" borderId="24" xfId="41" applyFont="1" applyBorder="1" applyAlignment="1">
      <alignment vertical="center"/>
      <protection/>
    </xf>
    <xf numFmtId="178" fontId="15" fillId="0" borderId="0" xfId="39" applyNumberFormat="1" applyFont="1" applyFill="1" applyBorder="1" applyAlignment="1" applyProtection="1">
      <alignment vertical="center"/>
      <protection/>
    </xf>
    <xf numFmtId="178" fontId="15" fillId="0" borderId="24" xfId="39" applyNumberFormat="1" applyFont="1" applyFill="1" applyBorder="1" applyAlignment="1" applyProtection="1">
      <alignment vertical="center"/>
      <protection/>
    </xf>
    <xf numFmtId="180" fontId="15" fillId="0" borderId="0" xfId="39" applyNumberFormat="1" applyFont="1" applyFill="1" applyBorder="1" applyAlignment="1" applyProtection="1">
      <alignment vertical="center"/>
      <protection/>
    </xf>
    <xf numFmtId="180" fontId="15" fillId="0" borderId="24" xfId="39" applyNumberFormat="1" applyFont="1" applyFill="1" applyBorder="1" applyAlignment="1" applyProtection="1">
      <alignment vertical="center"/>
      <protection/>
    </xf>
    <xf numFmtId="0" fontId="15" fillId="0" borderId="0" xfId="41" applyFont="1" applyFill="1" applyBorder="1" applyAlignment="1">
      <alignment vertical="center"/>
      <protection/>
    </xf>
    <xf numFmtId="0" fontId="15" fillId="0" borderId="24" xfId="41" applyFont="1" applyFill="1" applyBorder="1" applyAlignment="1">
      <alignment vertical="center"/>
      <protection/>
    </xf>
    <xf numFmtId="183" fontId="24" fillId="0" borderId="13" xfId="34" applyNumberFormat="1" applyFont="1" applyBorder="1" applyAlignment="1" applyProtection="1" quotePrefix="1">
      <alignment horizontal="center"/>
      <protection/>
    </xf>
    <xf numFmtId="0" fontId="39" fillId="0" borderId="19" xfId="0" applyFont="1" applyBorder="1" applyAlignment="1">
      <alignment horizontal="center"/>
    </xf>
    <xf numFmtId="39" fontId="41" fillId="0" borderId="0" xfId="34" applyFont="1" applyBorder="1" applyAlignment="1">
      <alignment/>
      <protection/>
    </xf>
    <xf numFmtId="0" fontId="42" fillId="0" borderId="0" xfId="0" applyFont="1" applyBorder="1" applyAlignment="1">
      <alignment/>
    </xf>
    <xf numFmtId="39" fontId="24" fillId="0" borderId="14" xfId="34" applyFont="1" applyBorder="1" applyAlignment="1" applyProtection="1">
      <alignment vertical="center"/>
      <protection/>
    </xf>
    <xf numFmtId="0" fontId="39" fillId="0" borderId="20" xfId="0" applyFont="1" applyBorder="1" applyAlignment="1">
      <alignment vertical="center"/>
    </xf>
    <xf numFmtId="183" fontId="24" fillId="0" borderId="13" xfId="34" applyNumberFormat="1" applyFont="1" applyBorder="1" applyAlignment="1" applyProtection="1">
      <alignment horizontal="left"/>
      <protection/>
    </xf>
    <xf numFmtId="0" fontId="39" fillId="0" borderId="19" xfId="0" applyFont="1" applyBorder="1" applyAlignment="1">
      <alignment horizontal="left"/>
    </xf>
    <xf numFmtId="39" fontId="24" fillId="0" borderId="36" xfId="34" applyFont="1" applyBorder="1" applyAlignment="1">
      <alignment horizontal="center"/>
      <protection/>
    </xf>
    <xf numFmtId="39" fontId="24" fillId="0" borderId="37" xfId="34" applyFont="1" applyBorder="1" applyAlignment="1">
      <alignment horizontal="center"/>
      <protection/>
    </xf>
    <xf numFmtId="0" fontId="0" fillId="0" borderId="0" xfId="0" applyAlignment="1">
      <alignment horizontal="center" vertical="center"/>
    </xf>
    <xf numFmtId="39" fontId="38" fillId="0" borderId="0" xfId="34" applyFont="1" applyAlignment="1" applyProtection="1">
      <alignment horizontal="center" vertical="center"/>
      <protection/>
    </xf>
    <xf numFmtId="39" fontId="38" fillId="0" borderId="0" xfId="34" applyFont="1" applyAlignment="1">
      <alignment horizontal="center" vertical="center"/>
      <protection/>
    </xf>
    <xf numFmtId="39" fontId="20" fillId="0" borderId="0" xfId="34" applyFont="1" applyAlignment="1" applyProtection="1">
      <alignment horizontal="center" vertical="center"/>
      <protection/>
    </xf>
    <xf numFmtId="39" fontId="20" fillId="0" borderId="0" xfId="34" applyFont="1" applyAlignment="1">
      <alignment horizontal="center" vertical="center"/>
      <protection/>
    </xf>
    <xf numFmtId="39" fontId="24" fillId="0" borderId="58" xfId="34" applyFont="1" applyBorder="1" applyAlignment="1" applyProtection="1">
      <alignment horizontal="center"/>
      <protection/>
    </xf>
    <xf numFmtId="0" fontId="39" fillId="0" borderId="38" xfId="0" applyFont="1" applyBorder="1" applyAlignment="1">
      <alignment horizontal="center"/>
    </xf>
    <xf numFmtId="39" fontId="24" fillId="0" borderId="12" xfId="34" applyFont="1" applyBorder="1" applyAlignment="1" applyProtection="1">
      <alignment horizontal="left"/>
      <protection/>
    </xf>
    <xf numFmtId="0" fontId="39" fillId="0" borderId="18" xfId="0" applyFont="1" applyBorder="1" applyAlignment="1">
      <alignment horizontal="left"/>
    </xf>
    <xf numFmtId="39" fontId="24" fillId="0" borderId="38" xfId="34" applyFont="1" applyBorder="1" applyAlignment="1">
      <alignment horizontal="center"/>
      <protection/>
    </xf>
    <xf numFmtId="39" fontId="38" fillId="0" borderId="0" xfId="33" applyFont="1" applyAlignment="1" applyProtection="1">
      <alignment horizontal="center" vertical="center"/>
      <protection/>
    </xf>
    <xf numFmtId="39" fontId="38" fillId="0" borderId="0" xfId="33" applyFont="1" applyAlignment="1">
      <alignment vertical="center"/>
      <protection/>
    </xf>
    <xf numFmtId="0" fontId="0" fillId="0" borderId="0" xfId="0" applyAlignment="1">
      <alignment/>
    </xf>
    <xf numFmtId="39" fontId="20" fillId="0" borderId="0" xfId="33" applyFont="1" applyAlignment="1" applyProtection="1">
      <alignment horizontal="center" vertical="center"/>
      <protection/>
    </xf>
    <xf numFmtId="39" fontId="20" fillId="0" borderId="0" xfId="33" applyFont="1" applyAlignment="1">
      <alignment vertical="center"/>
      <protection/>
    </xf>
  </cellXfs>
  <cellStyles count="6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8)期貨暫收" xfId="33"/>
    <cellStyle name="一般_(98)遠匯" xfId="34"/>
    <cellStyle name="一般_Lbs9" xfId="35"/>
    <cellStyle name="一般_LDSA1" xfId="36"/>
    <cellStyle name="一般_LDSA2" xfId="37"/>
    <cellStyle name="一般_LDSA3" xfId="38"/>
    <cellStyle name="一般_LDSA5_1" xfId="39"/>
    <cellStyle name="一般_LDSA6" xfId="40"/>
    <cellStyle name="一般_委託經營平衡表" xfId="41"/>
    <cellStyle name="一般_委託經營-平衡表-102年12月止【決算】" xfId="42"/>
    <cellStyle name="一般_新制--100年決算報表(全)" xfId="43"/>
    <cellStyle name="一般_新制98年決算報表(全)" xfId="44"/>
    <cellStyle name="Comma" xfId="45"/>
    <cellStyle name="Comma [0]" xfId="46"/>
    <cellStyle name="Followed Hyperlink" xfId="47"/>
    <cellStyle name="中等" xfId="48"/>
    <cellStyle name="合計" xfId="49"/>
    <cellStyle name="好" xfId="50"/>
    <cellStyle name="Percent" xfId="51"/>
    <cellStyle name="計算方式" xfId="52"/>
    <cellStyle name="Currency" xfId="53"/>
    <cellStyle name="Currency [0]"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輸入" xfId="70"/>
    <cellStyle name="輸出" xfId="71"/>
    <cellStyle name="檢查儲存格" xfId="72"/>
    <cellStyle name="壞" xfId="73"/>
    <cellStyle name="警告文字"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externalLink" Target="externalLinks/externalLink3.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1209675</xdr:colOff>
      <xdr:row>3</xdr:row>
      <xdr:rowOff>0</xdr:rowOff>
    </xdr:from>
    <xdr:ext cx="76200" cy="219075"/>
    <xdr:sp fLocksText="0">
      <xdr:nvSpPr>
        <xdr:cNvPr id="1" name="Text Box 1"/>
        <xdr:cNvSpPr txBox="1">
          <a:spLocks noChangeArrowheads="1"/>
        </xdr:cNvSpPr>
      </xdr:nvSpPr>
      <xdr:spPr>
        <a:xfrm>
          <a:off x="1209675" y="1143000"/>
          <a:ext cx="76200" cy="21907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A0067002\&#26700;&#38754;\&#27387;&#24935;\97&#24180;&#24230;&#38928;&#31639;\97&#38928;&#31639;lbs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Documents%20and%20Settings\LA0067002\&#26700;&#38754;\&#27387;&#24935;\97&#24180;&#24230;&#38928;&#31639;\97&#38928;&#31639;lbs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996;&#35351;&#32147;&#29151;&#37096;&#20998;\&#22996;&#35351;&#32147;&#29151;-&#24179;&#34913;&#34920;-106&#24180;12&#26376;&#27490;(&#27770;&#31639;)-107.1.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S0-1"/>
      <sheetName val="LBS0"/>
      <sheetName val="LBS4"/>
      <sheetName val="LBS6"/>
      <sheetName val="LBS7"/>
      <sheetName val="LBS8"/>
      <sheetName val="LBS9"/>
      <sheetName val="LBS10"/>
      <sheetName val="lbs11"/>
      <sheetName val="lbs13"/>
      <sheetName val="lbs17"/>
      <sheetName val="lbs15"/>
      <sheetName val="lbs22"/>
      <sheetName val="lbs23"/>
      <sheetName val="lbs24"/>
      <sheetName val="lbs16"/>
      <sheetName val="lbs25"/>
      <sheetName val="lbs12"/>
      <sheetName val="lbs.EN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S0-1"/>
      <sheetName val="LBS0"/>
      <sheetName val="LBS4"/>
      <sheetName val="LBS6"/>
      <sheetName val="LBS7"/>
      <sheetName val="LBS8"/>
      <sheetName val="LBS9"/>
      <sheetName val="LBS10"/>
      <sheetName val="lbs11"/>
      <sheetName val="lbs13"/>
      <sheetName val="lbs17"/>
      <sheetName val="lbs15"/>
      <sheetName val="lbs22"/>
      <sheetName val="lbs23"/>
      <sheetName val="lbs24"/>
      <sheetName val="lbs16"/>
      <sheetName val="lbs25"/>
      <sheetName val="lbs12"/>
      <sheetName val="lbs.EN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資產-委"/>
      <sheetName val="負債-委"/>
      <sheetName val="國內106.12"/>
    </sheetNames>
    <sheetDataSet>
      <sheetData sheetId="2">
        <row r="59">
          <cell r="D59">
            <v>1181724890</v>
          </cell>
        </row>
        <row r="60">
          <cell r="D60">
            <v>107670779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I35"/>
  <sheetViews>
    <sheetView zoomScalePageLayoutView="0" workbookViewId="0" topLeftCell="A1">
      <selection activeCell="C12" sqref="C12"/>
    </sheetView>
  </sheetViews>
  <sheetFormatPr defaultColWidth="9.796875" defaultRowHeight="15"/>
  <cols>
    <col min="1" max="1" width="17.69921875" style="17" customWidth="1"/>
    <col min="2" max="2" width="15.69921875" style="17" customWidth="1"/>
    <col min="3" max="3" width="6.19921875" style="17" customWidth="1"/>
    <col min="4" max="4" width="16.69921875" style="17" customWidth="1"/>
    <col min="5" max="5" width="6.69921875" style="17" customWidth="1"/>
    <col min="6" max="6" width="16.69921875" style="17" customWidth="1"/>
    <col min="7" max="7" width="7.69921875" style="17" customWidth="1"/>
    <col min="8" max="8" width="16.69921875" style="17" customWidth="1"/>
    <col min="9" max="9" width="5.796875" style="17" customWidth="1"/>
    <col min="10" max="16384" width="9.69921875" style="17" customWidth="1"/>
  </cols>
  <sheetData>
    <row r="1" spans="1:9" ht="30" customHeight="1">
      <c r="A1" s="358" t="s">
        <v>29</v>
      </c>
      <c r="B1" s="358"/>
      <c r="C1" s="358"/>
      <c r="D1" s="358"/>
      <c r="E1" s="358"/>
      <c r="F1" s="358"/>
      <c r="G1" s="358"/>
      <c r="H1" s="358"/>
      <c r="I1" s="358"/>
    </row>
    <row r="2" spans="1:9" ht="30" customHeight="1">
      <c r="A2" s="359" t="s">
        <v>89</v>
      </c>
      <c r="B2" s="359"/>
      <c r="C2" s="359"/>
      <c r="D2" s="359"/>
      <c r="E2" s="359"/>
      <c r="F2" s="359"/>
      <c r="G2" s="359"/>
      <c r="H2" s="359"/>
      <c r="I2" s="359"/>
    </row>
    <row r="3" spans="1:9" ht="30" customHeight="1">
      <c r="A3" s="360" t="s">
        <v>586</v>
      </c>
      <c r="B3" s="360"/>
      <c r="C3" s="360"/>
      <c r="D3" s="360"/>
      <c r="E3" s="360"/>
      <c r="F3" s="360"/>
      <c r="G3" s="360"/>
      <c r="H3" s="360"/>
      <c r="I3" s="360"/>
    </row>
    <row r="4" spans="8:9" ht="30" customHeight="1" thickBot="1">
      <c r="H4" s="367" t="s">
        <v>14</v>
      </c>
      <c r="I4" s="368"/>
    </row>
    <row r="5" spans="1:9" ht="49.5" customHeight="1">
      <c r="A5" s="361" t="s">
        <v>86</v>
      </c>
      <c r="B5" s="363" t="s">
        <v>372</v>
      </c>
      <c r="C5" s="365"/>
      <c r="D5" s="366" t="s">
        <v>82</v>
      </c>
      <c r="E5" s="365"/>
      <c r="F5" s="366" t="s">
        <v>12</v>
      </c>
      <c r="G5" s="365"/>
      <c r="H5" s="363" t="s">
        <v>87</v>
      </c>
      <c r="I5" s="364"/>
    </row>
    <row r="6" spans="1:9" ht="49.5" customHeight="1">
      <c r="A6" s="362"/>
      <c r="B6" s="124" t="s">
        <v>88</v>
      </c>
      <c r="C6" s="125" t="s">
        <v>2</v>
      </c>
      <c r="D6" s="124" t="s">
        <v>81</v>
      </c>
      <c r="E6" s="125" t="s">
        <v>2</v>
      </c>
      <c r="F6" s="124" t="s">
        <v>83</v>
      </c>
      <c r="G6" s="124" t="s">
        <v>84</v>
      </c>
      <c r="H6" s="125" t="s">
        <v>85</v>
      </c>
      <c r="I6" s="315" t="s">
        <v>2</v>
      </c>
    </row>
    <row r="7" spans="1:9" s="18" customFormat="1" ht="49.5" customHeight="1">
      <c r="A7" s="119" t="s">
        <v>90</v>
      </c>
      <c r="B7" s="106">
        <f>SUM(B8:B13)</f>
        <v>75790371000</v>
      </c>
      <c r="C7" s="126">
        <v>100</v>
      </c>
      <c r="D7" s="106">
        <f>SUM(D8:D14)</f>
        <v>213643364359</v>
      </c>
      <c r="E7" s="126">
        <v>100</v>
      </c>
      <c r="F7" s="106">
        <f>SUM(F8:F14)</f>
        <v>137852993359</v>
      </c>
      <c r="G7" s="126">
        <f>ROUND(IF(F7=0,0,+F7/B7*100),2)</f>
        <v>181.89</v>
      </c>
      <c r="H7" s="106">
        <f>SUM(H8:H14)</f>
        <v>82707449783</v>
      </c>
      <c r="I7" s="225">
        <v>100</v>
      </c>
    </row>
    <row r="8" spans="1:9" s="18" customFormat="1" ht="49.5" customHeight="1">
      <c r="A8" s="120" t="s">
        <v>92</v>
      </c>
      <c r="B8" s="107">
        <v>8614603000</v>
      </c>
      <c r="C8" s="127">
        <f>ROUND(IF(B8=0,0,+B8/$B$7*100),2)</f>
        <v>11.37</v>
      </c>
      <c r="D8" s="107">
        <v>10150715487</v>
      </c>
      <c r="E8" s="127">
        <f>ROUND(IF(D8=0,0,+D8/$D$7*100),2)</f>
        <v>4.75</v>
      </c>
      <c r="F8" s="107">
        <f aca="true" t="shared" si="0" ref="F8:F14">D8-B8</f>
        <v>1536112487</v>
      </c>
      <c r="G8" s="127">
        <f>ROUND(IF(F8=0,0,+F8/B8*100),2)</f>
        <v>17.83</v>
      </c>
      <c r="H8" s="107">
        <v>9541814639</v>
      </c>
      <c r="I8" s="226">
        <f>ROUND(IF(H8=0,0,+H8/$H$7*100),2)</f>
        <v>11.54</v>
      </c>
    </row>
    <row r="9" spans="1:9" s="18" customFormat="1" ht="49.5" customHeight="1">
      <c r="A9" s="120" t="s">
        <v>321</v>
      </c>
      <c r="B9" s="107"/>
      <c r="C9" s="127"/>
      <c r="D9" s="107">
        <v>44245364</v>
      </c>
      <c r="E9" s="127">
        <f>ROUND(IF(D9=0,0,+D9/$D$7*100),2)</f>
        <v>0.02</v>
      </c>
      <c r="F9" s="107">
        <f t="shared" si="0"/>
        <v>44245364</v>
      </c>
      <c r="G9" s="127"/>
      <c r="H9" s="107">
        <v>35797778</v>
      </c>
      <c r="I9" s="226">
        <f>ROUND(IF(H9=0,0,+H9/$H$7*100),2)</f>
        <v>0.04</v>
      </c>
    </row>
    <row r="10" spans="1:9" s="18" customFormat="1" ht="49.5" customHeight="1">
      <c r="A10" s="120" t="s">
        <v>93</v>
      </c>
      <c r="B10" s="107">
        <v>66610190000</v>
      </c>
      <c r="C10" s="127">
        <f>ROUND(IF(B10=0,0,+B10/$B$7*100),2)</f>
        <v>87.89</v>
      </c>
      <c r="D10" s="107">
        <v>88767921490</v>
      </c>
      <c r="E10" s="127">
        <f aca="true" t="shared" si="1" ref="E10:E19">ROUND(IF(D10=0,0,+D10/$D$7*100),2)</f>
        <v>41.55</v>
      </c>
      <c r="F10" s="107">
        <f t="shared" si="0"/>
        <v>22157731490</v>
      </c>
      <c r="G10" s="127">
        <f>ROUND(IF(F10=0,0,+F10/B10*100),2)</f>
        <v>33.26</v>
      </c>
      <c r="H10" s="107">
        <v>35426623294</v>
      </c>
      <c r="I10" s="226">
        <f>ROUND(IF(H10=0,0,+H10/$H$7*100),2)-0.01</f>
        <v>42.82</v>
      </c>
    </row>
    <row r="11" spans="1:9" s="18" customFormat="1" ht="49.5" customHeight="1">
      <c r="A11" s="120" t="s">
        <v>510</v>
      </c>
      <c r="B11" s="107"/>
      <c r="C11" s="127"/>
      <c r="D11" s="107">
        <v>113935272655</v>
      </c>
      <c r="E11" s="127">
        <f t="shared" si="1"/>
        <v>53.33</v>
      </c>
      <c r="F11" s="107">
        <f t="shared" si="0"/>
        <v>113935272655</v>
      </c>
      <c r="G11" s="127"/>
      <c r="H11" s="107">
        <v>36995003310</v>
      </c>
      <c r="I11" s="226">
        <f aca="true" t="shared" si="2" ref="I11:I16">ROUND(IF(H11=0,0,+H11/$H$7*100),2)</f>
        <v>44.73</v>
      </c>
    </row>
    <row r="12" spans="1:9" s="18" customFormat="1" ht="49.5" customHeight="1">
      <c r="A12" s="120" t="s">
        <v>36</v>
      </c>
      <c r="B12" s="107"/>
      <c r="C12" s="127"/>
      <c r="D12" s="107">
        <v>55699709</v>
      </c>
      <c r="E12" s="127">
        <f t="shared" si="1"/>
        <v>0.03</v>
      </c>
      <c r="F12" s="107">
        <f t="shared" si="0"/>
        <v>55699709</v>
      </c>
      <c r="G12" s="128"/>
      <c r="H12" s="107">
        <v>121797053</v>
      </c>
      <c r="I12" s="226">
        <f t="shared" si="2"/>
        <v>0.15</v>
      </c>
    </row>
    <row r="13" spans="1:9" s="18" customFormat="1" ht="49.5" customHeight="1">
      <c r="A13" s="120" t="s">
        <v>18</v>
      </c>
      <c r="B13" s="107">
        <v>565578000</v>
      </c>
      <c r="C13" s="127">
        <f>ROUND(IF(B13=0,0,+B13/$B$7*100),2)-0.01</f>
        <v>0.74</v>
      </c>
      <c r="D13" s="107">
        <v>688576558</v>
      </c>
      <c r="E13" s="127">
        <f t="shared" si="1"/>
        <v>0.32</v>
      </c>
      <c r="F13" s="107">
        <f t="shared" si="0"/>
        <v>122998558</v>
      </c>
      <c r="G13" s="127">
        <f>ROUND(IF(F13=0,0,+F13/B13*100),2)</f>
        <v>21.75</v>
      </c>
      <c r="H13" s="107">
        <v>581699025</v>
      </c>
      <c r="I13" s="226">
        <f t="shared" si="2"/>
        <v>0.7</v>
      </c>
    </row>
    <row r="14" spans="1:9" s="18" customFormat="1" ht="49.5" customHeight="1">
      <c r="A14" s="120" t="s">
        <v>511</v>
      </c>
      <c r="B14" s="107"/>
      <c r="C14" s="127"/>
      <c r="D14" s="107">
        <v>933096</v>
      </c>
      <c r="E14" s="127">
        <f t="shared" si="1"/>
        <v>0</v>
      </c>
      <c r="F14" s="107">
        <f t="shared" si="0"/>
        <v>933096</v>
      </c>
      <c r="G14" s="127"/>
      <c r="H14" s="107">
        <v>4714684</v>
      </c>
      <c r="I14" s="226">
        <f t="shared" si="2"/>
        <v>0.01</v>
      </c>
    </row>
    <row r="15" spans="1:9" s="18" customFormat="1" ht="49.5" customHeight="1">
      <c r="A15" s="120" t="s">
        <v>91</v>
      </c>
      <c r="B15" s="107">
        <f>SUM(B16:B21)</f>
        <v>159470000</v>
      </c>
      <c r="C15" s="127">
        <f>ROUND(IF(B15=0,0,+B15/$B$7*100),2)</f>
        <v>0.21</v>
      </c>
      <c r="D15" s="107">
        <f>SUM(D16:D21)</f>
        <v>72308597084</v>
      </c>
      <c r="E15" s="127">
        <f t="shared" si="1"/>
        <v>33.85</v>
      </c>
      <c r="F15" s="107">
        <f>SUM(F16:F21)</f>
        <v>72149127084</v>
      </c>
      <c r="G15" s="316">
        <f>ROUND(IF(F15=0,0,+F15/B15*100),2)</f>
        <v>45243.07</v>
      </c>
      <c r="H15" s="107">
        <f>SUM(H16:H21)</f>
        <v>30630769384</v>
      </c>
      <c r="I15" s="226">
        <f t="shared" si="2"/>
        <v>37.04</v>
      </c>
    </row>
    <row r="16" spans="1:9" s="18" customFormat="1" ht="49.5" customHeight="1">
      <c r="A16" s="120" t="s">
        <v>32</v>
      </c>
      <c r="B16" s="107">
        <v>112303000</v>
      </c>
      <c r="C16" s="127">
        <f>ROUND(IF(B16=0,0,+B16/$B$7*100),2)</f>
        <v>0.15</v>
      </c>
      <c r="D16" s="107">
        <v>74111970</v>
      </c>
      <c r="E16" s="127">
        <f t="shared" si="1"/>
        <v>0.03</v>
      </c>
      <c r="F16" s="107">
        <f aca="true" t="shared" si="3" ref="F16:F21">D16-B16</f>
        <v>-38191030</v>
      </c>
      <c r="G16" s="127">
        <f>ROUND(IF(F16=0,0,+F16/B16*100),2)</f>
        <v>-34.01</v>
      </c>
      <c r="H16" s="107">
        <v>53980939</v>
      </c>
      <c r="I16" s="226">
        <f t="shared" si="2"/>
        <v>0.07</v>
      </c>
    </row>
    <row r="17" spans="1:9" s="18" customFormat="1" ht="59.25" customHeight="1" hidden="1">
      <c r="A17" s="120" t="s">
        <v>158</v>
      </c>
      <c r="B17" s="107"/>
      <c r="C17" s="128">
        <f>ROUND(IF(B17=0,0,+B17/$B$7*100),2)</f>
        <v>0</v>
      </c>
      <c r="D17" s="107">
        <v>0</v>
      </c>
      <c r="E17" s="127">
        <f t="shared" si="1"/>
        <v>0</v>
      </c>
      <c r="F17" s="107">
        <f t="shared" si="3"/>
        <v>0</v>
      </c>
      <c r="G17" s="127"/>
      <c r="H17" s="107">
        <v>0</v>
      </c>
      <c r="I17" s="226">
        <f>ROUND(IF(H17=0,0,+H17/$D$7*100),2)</f>
        <v>0</v>
      </c>
    </row>
    <row r="18" spans="1:9" s="18" customFormat="1" ht="59.25" customHeight="1" hidden="1">
      <c r="A18" s="120" t="s">
        <v>159</v>
      </c>
      <c r="B18" s="107"/>
      <c r="C18" s="128"/>
      <c r="D18" s="107">
        <v>0</v>
      </c>
      <c r="E18" s="127">
        <f t="shared" si="1"/>
        <v>0</v>
      </c>
      <c r="F18" s="107">
        <f t="shared" si="3"/>
        <v>0</v>
      </c>
      <c r="G18" s="127"/>
      <c r="H18" s="107">
        <v>0</v>
      </c>
      <c r="I18" s="226">
        <f>ROUND(IF(H18=0,0,+H18/$D$7*100),2)</f>
        <v>0</v>
      </c>
    </row>
    <row r="19" spans="1:9" s="18" customFormat="1" ht="49.5" customHeight="1">
      <c r="A19" s="120" t="s">
        <v>512</v>
      </c>
      <c r="B19" s="107"/>
      <c r="C19" s="128"/>
      <c r="D19" s="107">
        <v>72182902822</v>
      </c>
      <c r="E19" s="127">
        <f t="shared" si="1"/>
        <v>33.79</v>
      </c>
      <c r="F19" s="107">
        <f t="shared" si="3"/>
        <v>72182902822</v>
      </c>
      <c r="G19" s="127"/>
      <c r="H19" s="107">
        <v>30526229860</v>
      </c>
      <c r="I19" s="226">
        <f>ROUND(IF(H19=0,0,+H19/$H$7*100),2)</f>
        <v>36.91</v>
      </c>
    </row>
    <row r="20" spans="1:9" s="18" customFormat="1" ht="49.5" customHeight="1">
      <c r="A20" s="120" t="s">
        <v>94</v>
      </c>
      <c r="B20" s="107">
        <v>47167000</v>
      </c>
      <c r="C20" s="127">
        <f>ROUND(IF(B20=0,0,+B20/$B$7*100),2)</f>
        <v>0.06</v>
      </c>
      <c r="D20" s="107">
        <v>51580074</v>
      </c>
      <c r="E20" s="127">
        <f>ROUND(IF(D20=0,0,+D20/$D$7*100),2)</f>
        <v>0.02</v>
      </c>
      <c r="F20" s="107">
        <f t="shared" si="3"/>
        <v>4413074</v>
      </c>
      <c r="G20" s="127">
        <f>ROUND(IF(F20=0,0,+F20/B20*100),2)</f>
        <v>9.36</v>
      </c>
      <c r="H20" s="107">
        <v>50558585</v>
      </c>
      <c r="I20" s="226">
        <f>ROUND(IF(H20=0,0,+H20/$H$7*100),2)</f>
        <v>0.06</v>
      </c>
    </row>
    <row r="21" spans="1:9" s="18" customFormat="1" ht="49.5" customHeight="1">
      <c r="A21" s="120" t="s">
        <v>602</v>
      </c>
      <c r="B21" s="107"/>
      <c r="C21" s="127"/>
      <c r="D21" s="107">
        <v>2218</v>
      </c>
      <c r="E21" s="127">
        <f>ROUND(IF(D21=0,0,+D21/$D$7*100),2)</f>
        <v>0</v>
      </c>
      <c r="F21" s="107">
        <f t="shared" si="3"/>
        <v>2218</v>
      </c>
      <c r="G21" s="127"/>
      <c r="H21" s="107"/>
      <c r="I21" s="226"/>
    </row>
    <row r="22" spans="1:9" s="18" customFormat="1" ht="28.5" customHeight="1">
      <c r="A22" s="120"/>
      <c r="B22" s="107"/>
      <c r="C22" s="127"/>
      <c r="D22" s="107"/>
      <c r="E22" s="127"/>
      <c r="F22" s="107"/>
      <c r="G22" s="127"/>
      <c r="H22" s="107"/>
      <c r="I22" s="226"/>
    </row>
    <row r="23" spans="1:9" s="18" customFormat="1" ht="49.5" customHeight="1" thickBot="1">
      <c r="A23" s="121" t="s">
        <v>33</v>
      </c>
      <c r="B23" s="108">
        <f>B7-B15</f>
        <v>75630901000</v>
      </c>
      <c r="C23" s="129">
        <f>ROUND(IF(B23=0,0,+B23/$B$7*100),2)</f>
        <v>99.79</v>
      </c>
      <c r="D23" s="108">
        <f>D7-D15</f>
        <v>141334767275</v>
      </c>
      <c r="E23" s="129">
        <f>ROUND(IF(D23=0,0,+D23/$D$7*100),2)</f>
        <v>66.15</v>
      </c>
      <c r="F23" s="108">
        <f>F7-F15</f>
        <v>65703866275</v>
      </c>
      <c r="G23" s="129">
        <f>ROUND(IF(F23=0,0,+F23/B23*100),2)</f>
        <v>86.87</v>
      </c>
      <c r="H23" s="108">
        <f>H7-H15</f>
        <v>52076680399</v>
      </c>
      <c r="I23" s="227">
        <f>ROUND(IF(H23=0,0,+H23/$H$7*100),2)</f>
        <v>62.96</v>
      </c>
    </row>
    <row r="24" spans="1:3" ht="30" customHeight="1">
      <c r="A24" s="122" t="s">
        <v>754</v>
      </c>
      <c r="C24" s="317"/>
    </row>
    <row r="25" spans="1:3" ht="30" customHeight="1">
      <c r="A25" s="122" t="s">
        <v>755</v>
      </c>
      <c r="C25" s="317"/>
    </row>
    <row r="26" ht="30" customHeight="1">
      <c r="A26" s="123"/>
    </row>
    <row r="27" ht="30" customHeight="1">
      <c r="A27" s="123"/>
    </row>
    <row r="28" ht="30" customHeight="1">
      <c r="A28" s="123"/>
    </row>
    <row r="30" ht="15.75">
      <c r="F30" s="318"/>
    </row>
    <row r="35" ht="19.5">
      <c r="A35" s="123"/>
    </row>
  </sheetData>
  <sheetProtection/>
  <mergeCells count="9">
    <mergeCell ref="A1:I1"/>
    <mergeCell ref="A2:I2"/>
    <mergeCell ref="A3:I3"/>
    <mergeCell ref="A5:A6"/>
    <mergeCell ref="H5:I5"/>
    <mergeCell ref="B5:C5"/>
    <mergeCell ref="D5:E5"/>
    <mergeCell ref="F5:G5"/>
    <mergeCell ref="H4:I4"/>
  </mergeCells>
  <printOptions horizontalCentered="1"/>
  <pageMargins left="0.4724409448818898" right="0.4724409448818898" top="0.7874015748031497" bottom="0.7874015748031497" header="0.11811023622047245" footer="0.3937007874015748"/>
  <pageSetup fitToHeight="0" fitToWidth="1" horizontalDpi="600" verticalDpi="600" orientation="portrait" paperSize="9" scale="66" r:id="rId1"/>
  <headerFooter alignWithMargins="0">
    <oddFooter>&amp;C&amp;"標楷體,標準"&amp;16 9</oddFooter>
  </headerFooter>
  <ignoredErrors>
    <ignoredError sqref="G23 C23 C15 G7 E15:F15 E23" 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2">
      <pane xSplit="1" ySplit="5" topLeftCell="B7" activePane="bottomRight" state="frozen"/>
      <selection pane="topLeft" activeCell="A2" sqref="A2"/>
      <selection pane="topRight" activeCell="B2" sqref="B2"/>
      <selection pane="bottomLeft" activeCell="A7" sqref="A7"/>
      <selection pane="bottomRight" activeCell="G35" sqref="G35"/>
    </sheetView>
  </sheetViews>
  <sheetFormatPr defaultColWidth="8.8984375" defaultRowHeight="15"/>
  <cols>
    <col min="1" max="1" width="37.296875" style="30" customWidth="1"/>
    <col min="2" max="2" width="13" style="30" customWidth="1"/>
    <col min="3" max="3" width="14.09765625" style="131" customWidth="1"/>
    <col min="4" max="4" width="14" style="30" customWidth="1"/>
    <col min="5" max="5" width="9.19921875" style="30" customWidth="1"/>
    <col min="6" max="6" width="2.59765625" style="30" customWidth="1"/>
    <col min="7" max="7" width="21.3984375" style="30" customWidth="1"/>
    <col min="8" max="16384" width="8.8984375" style="30" customWidth="1"/>
  </cols>
  <sheetData>
    <row r="1" spans="1:7" ht="27.75">
      <c r="A1" s="448" t="s">
        <v>377</v>
      </c>
      <c r="B1" s="448"/>
      <c r="C1" s="448"/>
      <c r="D1" s="448"/>
      <c r="E1" s="448"/>
      <c r="F1" s="448"/>
      <c r="G1" s="448"/>
    </row>
    <row r="2" spans="1:7" ht="27.75">
      <c r="A2" s="449" t="s">
        <v>199</v>
      </c>
      <c r="B2" s="449"/>
      <c r="C2" s="449"/>
      <c r="D2" s="449"/>
      <c r="E2" s="449"/>
      <c r="F2" s="449"/>
      <c r="G2" s="449"/>
    </row>
    <row r="3" spans="1:7" ht="24">
      <c r="A3" s="450" t="s">
        <v>589</v>
      </c>
      <c r="B3" s="450"/>
      <c r="C3" s="450"/>
      <c r="D3" s="450"/>
      <c r="E3" s="450"/>
      <c r="F3" s="450"/>
      <c r="G3" s="450"/>
    </row>
    <row r="4" spans="1:7" ht="20.25" thickBot="1">
      <c r="A4" s="52"/>
      <c r="G4" s="32" t="s">
        <v>316</v>
      </c>
    </row>
    <row r="5" spans="1:7" ht="30.75" customHeight="1">
      <c r="A5" s="451" t="s">
        <v>378</v>
      </c>
      <c r="B5" s="455" t="s">
        <v>373</v>
      </c>
      <c r="C5" s="410" t="s">
        <v>379</v>
      </c>
      <c r="D5" s="457" t="s">
        <v>380</v>
      </c>
      <c r="E5" s="458"/>
      <c r="F5" s="465" t="s">
        <v>381</v>
      </c>
      <c r="G5" s="466"/>
    </row>
    <row r="6" spans="1:7" ht="54.75" customHeight="1">
      <c r="A6" s="452"/>
      <c r="B6" s="456"/>
      <c r="C6" s="409"/>
      <c r="D6" s="62" t="s">
        <v>382</v>
      </c>
      <c r="E6" s="62" t="s">
        <v>383</v>
      </c>
      <c r="F6" s="467"/>
      <c r="G6" s="468"/>
    </row>
    <row r="7" spans="1:7" ht="30" customHeight="1">
      <c r="A7" s="228" t="s">
        <v>384</v>
      </c>
      <c r="B7" s="33"/>
      <c r="C7" s="106">
        <f>SUM(C8:C16)</f>
        <v>167490023281</v>
      </c>
      <c r="D7" s="71">
        <f>C7-B7</f>
        <v>167490023281</v>
      </c>
      <c r="E7" s="172"/>
      <c r="F7" s="459" t="s">
        <v>450</v>
      </c>
      <c r="G7" s="469" t="s">
        <v>609</v>
      </c>
    </row>
    <row r="8" spans="1:7" ht="30" customHeight="1">
      <c r="A8" s="229" t="s">
        <v>391</v>
      </c>
      <c r="B8" s="34"/>
      <c r="C8" s="107">
        <v>9158784702</v>
      </c>
      <c r="D8" s="73"/>
      <c r="E8" s="178"/>
      <c r="F8" s="473"/>
      <c r="G8" s="470"/>
    </row>
    <row r="9" spans="1:7" ht="30" customHeight="1">
      <c r="A9" s="229" t="s">
        <v>385</v>
      </c>
      <c r="B9" s="34"/>
      <c r="C9" s="107">
        <v>799731773</v>
      </c>
      <c r="D9" s="73"/>
      <c r="E9" s="74"/>
      <c r="F9" s="460"/>
      <c r="G9" s="471"/>
    </row>
    <row r="10" spans="1:7" ht="30" customHeight="1">
      <c r="A10" s="229" t="s">
        <v>386</v>
      </c>
      <c r="B10" s="34"/>
      <c r="C10" s="107">
        <v>8287945814</v>
      </c>
      <c r="D10" s="73"/>
      <c r="E10" s="74"/>
      <c r="F10" s="460"/>
      <c r="G10" s="471"/>
    </row>
    <row r="11" spans="1:7" ht="30" customHeight="1">
      <c r="A11" s="229" t="s">
        <v>387</v>
      </c>
      <c r="B11" s="34"/>
      <c r="C11" s="107">
        <v>781609128</v>
      </c>
      <c r="D11" s="73"/>
      <c r="E11" s="74"/>
      <c r="F11" s="460"/>
      <c r="G11" s="471"/>
    </row>
    <row r="12" spans="1:7" ht="30" customHeight="1">
      <c r="A12" s="229" t="s">
        <v>388</v>
      </c>
      <c r="B12" s="34"/>
      <c r="C12" s="107">
        <v>32689313750</v>
      </c>
      <c r="D12" s="73"/>
      <c r="E12" s="74"/>
      <c r="F12" s="460"/>
      <c r="G12" s="471"/>
    </row>
    <row r="13" spans="1:7" ht="30" customHeight="1">
      <c r="A13" s="229" t="s">
        <v>389</v>
      </c>
      <c r="B13" s="34"/>
      <c r="C13" s="107">
        <v>110958299884</v>
      </c>
      <c r="D13" s="73"/>
      <c r="E13" s="74"/>
      <c r="F13" s="460"/>
      <c r="G13" s="471"/>
    </row>
    <row r="14" spans="1:7" ht="30" customHeight="1">
      <c r="A14" s="229" t="s">
        <v>390</v>
      </c>
      <c r="B14" s="34"/>
      <c r="C14" s="107">
        <v>4474248333</v>
      </c>
      <c r="D14" s="73"/>
      <c r="E14" s="74"/>
      <c r="F14" s="460"/>
      <c r="G14" s="471"/>
    </row>
    <row r="15" spans="1:7" ht="30" customHeight="1">
      <c r="A15" s="229" t="s">
        <v>539</v>
      </c>
      <c r="B15" s="34"/>
      <c r="C15" s="107">
        <v>325000000</v>
      </c>
      <c r="D15" s="73"/>
      <c r="E15" s="74"/>
      <c r="F15" s="460"/>
      <c r="G15" s="471"/>
    </row>
    <row r="16" spans="1:7" ht="30" customHeight="1">
      <c r="A16" s="229" t="s">
        <v>608</v>
      </c>
      <c r="B16" s="34"/>
      <c r="C16" s="107">
        <v>15089897</v>
      </c>
      <c r="D16" s="73"/>
      <c r="E16" s="74"/>
      <c r="F16" s="460"/>
      <c r="G16" s="471"/>
    </row>
    <row r="17" spans="1:8" ht="30" customHeight="1">
      <c r="A17" s="229"/>
      <c r="B17" s="34"/>
      <c r="C17" s="107"/>
      <c r="D17" s="73"/>
      <c r="E17" s="74"/>
      <c r="F17" s="460"/>
      <c r="G17" s="471"/>
      <c r="H17" s="44"/>
    </row>
    <row r="18" spans="1:8" ht="30" customHeight="1">
      <c r="A18" s="229"/>
      <c r="B18" s="34"/>
      <c r="C18" s="107"/>
      <c r="D18" s="73"/>
      <c r="E18" s="74"/>
      <c r="F18" s="460"/>
      <c r="G18" s="471"/>
      <c r="H18" s="44"/>
    </row>
    <row r="19" spans="1:7" ht="30" customHeight="1">
      <c r="A19" s="230"/>
      <c r="B19" s="34"/>
      <c r="C19" s="107"/>
      <c r="D19" s="73"/>
      <c r="E19" s="74"/>
      <c r="F19" s="460"/>
      <c r="G19" s="471"/>
    </row>
    <row r="20" spans="1:7" ht="30" customHeight="1">
      <c r="A20" s="230"/>
      <c r="B20" s="34"/>
      <c r="C20" s="107"/>
      <c r="D20" s="73"/>
      <c r="E20" s="74"/>
      <c r="F20" s="460"/>
      <c r="G20" s="471"/>
    </row>
    <row r="21" spans="1:7" ht="30" customHeight="1">
      <c r="A21" s="230"/>
      <c r="B21" s="34"/>
      <c r="C21" s="107"/>
      <c r="D21" s="73"/>
      <c r="E21" s="74"/>
      <c r="F21" s="460"/>
      <c r="G21" s="471"/>
    </row>
    <row r="22" spans="1:7" ht="30" customHeight="1">
      <c r="A22" s="230"/>
      <c r="B22" s="34"/>
      <c r="C22" s="107"/>
      <c r="D22" s="73"/>
      <c r="E22" s="74"/>
      <c r="F22" s="460"/>
      <c r="G22" s="471"/>
    </row>
    <row r="23" spans="1:7" ht="30" customHeight="1">
      <c r="A23" s="230"/>
      <c r="B23" s="34"/>
      <c r="C23" s="107"/>
      <c r="D23" s="73"/>
      <c r="E23" s="74"/>
      <c r="F23" s="460"/>
      <c r="G23" s="471"/>
    </row>
    <row r="24" spans="1:7" ht="30" customHeight="1">
      <c r="A24" s="230"/>
      <c r="B24" s="34"/>
      <c r="C24" s="107"/>
      <c r="D24" s="73"/>
      <c r="E24" s="74"/>
      <c r="F24" s="460"/>
      <c r="G24" s="471"/>
    </row>
    <row r="25" spans="1:7" ht="30" customHeight="1">
      <c r="A25" s="230"/>
      <c r="B25" s="34"/>
      <c r="C25" s="107"/>
      <c r="D25" s="73"/>
      <c r="E25" s="74"/>
      <c r="F25" s="460"/>
      <c r="G25" s="471"/>
    </row>
    <row r="26" spans="1:7" ht="30" customHeight="1">
      <c r="A26" s="230"/>
      <c r="B26" s="34"/>
      <c r="C26" s="107"/>
      <c r="D26" s="73"/>
      <c r="E26" s="74"/>
      <c r="F26" s="460"/>
      <c r="G26" s="471"/>
    </row>
    <row r="27" spans="1:7" ht="30" customHeight="1">
      <c r="A27" s="230"/>
      <c r="B27" s="34"/>
      <c r="C27" s="107"/>
      <c r="D27" s="73"/>
      <c r="E27" s="74"/>
      <c r="F27" s="460"/>
      <c r="G27" s="471"/>
    </row>
    <row r="28" spans="1:7" ht="30" customHeight="1">
      <c r="A28" s="230"/>
      <c r="B28" s="34"/>
      <c r="C28" s="107"/>
      <c r="D28" s="73"/>
      <c r="E28" s="74"/>
      <c r="F28" s="460"/>
      <c r="G28" s="471"/>
    </row>
    <row r="29" spans="1:7" ht="30" customHeight="1">
      <c r="A29" s="230"/>
      <c r="B29" s="34"/>
      <c r="C29" s="107"/>
      <c r="D29" s="73"/>
      <c r="E29" s="74"/>
      <c r="F29" s="460"/>
      <c r="G29" s="471"/>
    </row>
    <row r="30" spans="1:7" ht="30" customHeight="1">
      <c r="A30" s="230"/>
      <c r="B30" s="34"/>
      <c r="C30" s="107"/>
      <c r="D30" s="73"/>
      <c r="E30" s="74"/>
      <c r="F30" s="460"/>
      <c r="G30" s="471"/>
    </row>
    <row r="31" spans="1:7" ht="30" customHeight="1">
      <c r="A31" s="230"/>
      <c r="B31" s="34"/>
      <c r="C31" s="107"/>
      <c r="D31" s="73"/>
      <c r="E31" s="74"/>
      <c r="F31" s="460"/>
      <c r="G31" s="471"/>
    </row>
    <row r="32" spans="1:7" ht="30" customHeight="1">
      <c r="A32" s="230"/>
      <c r="B32" s="34"/>
      <c r="C32" s="107"/>
      <c r="D32" s="73"/>
      <c r="E32" s="74"/>
      <c r="F32" s="460"/>
      <c r="G32" s="471"/>
    </row>
    <row r="33" spans="1:7" ht="30" customHeight="1">
      <c r="A33" s="235"/>
      <c r="B33" s="236"/>
      <c r="C33" s="236"/>
      <c r="D33" s="236"/>
      <c r="E33" s="236"/>
      <c r="F33" s="460"/>
      <c r="G33" s="471"/>
    </row>
    <row r="34" spans="1:7" ht="30" customHeight="1" thickBot="1">
      <c r="A34" s="232" t="s">
        <v>187</v>
      </c>
      <c r="B34" s="35"/>
      <c r="C34" s="108">
        <f>C7</f>
        <v>167490023281</v>
      </c>
      <c r="D34" s="233">
        <f>D7</f>
        <v>167490023281</v>
      </c>
      <c r="E34" s="238"/>
      <c r="F34" s="461"/>
      <c r="G34" s="472"/>
    </row>
    <row r="35" ht="23.25" customHeight="1"/>
    <row r="36" ht="15.75">
      <c r="A36" s="53"/>
    </row>
  </sheetData>
  <sheetProtection/>
  <mergeCells count="10">
    <mergeCell ref="A1:G1"/>
    <mergeCell ref="A2:G2"/>
    <mergeCell ref="A3:G3"/>
    <mergeCell ref="F5:G6"/>
    <mergeCell ref="G7:G34"/>
    <mergeCell ref="F7:F34"/>
    <mergeCell ref="A5:A6"/>
    <mergeCell ref="B5:B6"/>
    <mergeCell ref="D5:E5"/>
    <mergeCell ref="C5:C6"/>
  </mergeCells>
  <printOptions/>
  <pageMargins left="0.3937007874015748" right="0.3937007874015748" top="0.7874015748031497" bottom="0.7874015748031497" header="0.11811023622047245" footer="0.3937007874015748"/>
  <pageSetup fitToHeight="1" fitToWidth="1" horizontalDpi="600" verticalDpi="600" orientation="portrait" paperSize="9" scale="66" r:id="rId1"/>
  <headerFooter alignWithMargins="0">
    <oddFooter>&amp;C&amp;"標楷體,標準"&amp;14 18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6"/>
  <sheetViews>
    <sheetView zoomScale="75" zoomScaleNormal="75" zoomScalePageLayoutView="0" workbookViewId="0" topLeftCell="A2">
      <pane xSplit="1" ySplit="5" topLeftCell="B7" activePane="bottomRight" state="frozen"/>
      <selection pane="topLeft" activeCell="A2" sqref="A2"/>
      <selection pane="topRight" activeCell="B2" sqref="B2"/>
      <selection pane="bottomLeft" activeCell="A7" sqref="A7"/>
      <selection pane="bottomRight" activeCell="K13" sqref="K13"/>
    </sheetView>
  </sheetViews>
  <sheetFormatPr defaultColWidth="8.8984375" defaultRowHeight="15"/>
  <cols>
    <col min="1" max="1" width="37.3984375" style="30" customWidth="1"/>
    <col min="2" max="2" width="13" style="30" customWidth="1"/>
    <col min="3" max="3" width="13" style="131" customWidth="1"/>
    <col min="4" max="4" width="13.3984375" style="30" customWidth="1"/>
    <col min="5" max="5" width="9.19921875" style="30" customWidth="1"/>
    <col min="6" max="6" width="2.59765625" style="30" customWidth="1"/>
    <col min="7" max="7" width="21.3984375" style="30" customWidth="1"/>
    <col min="8" max="16384" width="8.8984375" style="30" customWidth="1"/>
  </cols>
  <sheetData>
    <row r="1" spans="1:7" ht="27.75">
      <c r="A1" s="448" t="s">
        <v>20</v>
      </c>
      <c r="B1" s="448"/>
      <c r="C1" s="448"/>
      <c r="D1" s="448"/>
      <c r="E1" s="448"/>
      <c r="F1" s="448"/>
      <c r="G1" s="448"/>
    </row>
    <row r="2" spans="1:7" ht="27.75">
      <c r="A2" s="449" t="s">
        <v>200</v>
      </c>
      <c r="B2" s="449"/>
      <c r="C2" s="449"/>
      <c r="D2" s="449"/>
      <c r="E2" s="449"/>
      <c r="F2" s="449"/>
      <c r="G2" s="449"/>
    </row>
    <row r="3" spans="1:7" ht="24">
      <c r="A3" s="450" t="s">
        <v>589</v>
      </c>
      <c r="B3" s="450"/>
      <c r="C3" s="450"/>
      <c r="D3" s="450"/>
      <c r="E3" s="450"/>
      <c r="F3" s="450"/>
      <c r="G3" s="450"/>
    </row>
    <row r="4" spans="1:7" ht="20.25" thickBot="1">
      <c r="A4" s="52"/>
      <c r="G4" s="32" t="s">
        <v>317</v>
      </c>
    </row>
    <row r="5" spans="1:7" ht="30.75" customHeight="1">
      <c r="A5" s="451" t="s">
        <v>38</v>
      </c>
      <c r="B5" s="455" t="s">
        <v>373</v>
      </c>
      <c r="C5" s="410" t="s">
        <v>170</v>
      </c>
      <c r="D5" s="457" t="s">
        <v>186</v>
      </c>
      <c r="E5" s="458"/>
      <c r="F5" s="465" t="s">
        <v>160</v>
      </c>
      <c r="G5" s="466"/>
    </row>
    <row r="6" spans="1:7" ht="54.75" customHeight="1">
      <c r="A6" s="452"/>
      <c r="B6" s="456"/>
      <c r="C6" s="409"/>
      <c r="D6" s="62" t="s">
        <v>172</v>
      </c>
      <c r="E6" s="62" t="s">
        <v>173</v>
      </c>
      <c r="F6" s="467"/>
      <c r="G6" s="468"/>
    </row>
    <row r="7" spans="1:7" ht="30" customHeight="1">
      <c r="A7" s="228" t="s">
        <v>555</v>
      </c>
      <c r="B7" s="33"/>
      <c r="C7" s="106">
        <f>SUM(C8:C13)</f>
        <v>20766711715</v>
      </c>
      <c r="D7" s="71">
        <f>C7-B7</f>
        <v>20766711715</v>
      </c>
      <c r="E7" s="172"/>
      <c r="F7" s="459" t="s">
        <v>450</v>
      </c>
      <c r="G7" s="469" t="s">
        <v>610</v>
      </c>
    </row>
    <row r="8" spans="1:7" ht="30" customHeight="1">
      <c r="A8" s="229" t="s">
        <v>275</v>
      </c>
      <c r="B8" s="34"/>
      <c r="C8" s="107">
        <v>6869321540</v>
      </c>
      <c r="D8" s="73"/>
      <c r="E8" s="178"/>
      <c r="F8" s="473"/>
      <c r="G8" s="470"/>
    </row>
    <row r="9" spans="1:7" ht="30" customHeight="1">
      <c r="A9" s="229" t="s">
        <v>392</v>
      </c>
      <c r="B9" s="34"/>
      <c r="C9" s="107">
        <v>13897390175</v>
      </c>
      <c r="D9" s="73"/>
      <c r="E9" s="74"/>
      <c r="F9" s="460"/>
      <c r="G9" s="471"/>
    </row>
    <row r="10" spans="1:7" ht="30" customHeight="1">
      <c r="A10" s="229"/>
      <c r="B10" s="34"/>
      <c r="C10" s="107"/>
      <c r="D10" s="73"/>
      <c r="E10" s="74"/>
      <c r="F10" s="460"/>
      <c r="G10" s="471"/>
    </row>
    <row r="11" spans="1:7" ht="30" customHeight="1">
      <c r="A11" s="229"/>
      <c r="B11" s="34"/>
      <c r="C11" s="107"/>
      <c r="D11" s="73"/>
      <c r="E11" s="74"/>
      <c r="F11" s="460"/>
      <c r="G11" s="471"/>
    </row>
    <row r="12" spans="1:7" ht="30" customHeight="1">
      <c r="A12" s="229"/>
      <c r="B12" s="34"/>
      <c r="C12" s="107"/>
      <c r="D12" s="73"/>
      <c r="E12" s="74"/>
      <c r="F12" s="460"/>
      <c r="G12" s="471"/>
    </row>
    <row r="13" spans="1:7" ht="30" customHeight="1">
      <c r="A13" s="229"/>
      <c r="B13" s="34"/>
      <c r="C13" s="107"/>
      <c r="D13" s="73"/>
      <c r="E13" s="74"/>
      <c r="F13" s="460"/>
      <c r="G13" s="471"/>
    </row>
    <row r="14" spans="1:7" ht="30" customHeight="1">
      <c r="A14" s="229"/>
      <c r="B14" s="34"/>
      <c r="C14" s="107"/>
      <c r="D14" s="73"/>
      <c r="E14" s="74"/>
      <c r="F14" s="460"/>
      <c r="G14" s="471"/>
    </row>
    <row r="15" spans="1:7" ht="30" customHeight="1">
      <c r="A15" s="229"/>
      <c r="B15" s="34"/>
      <c r="C15" s="107"/>
      <c r="D15" s="73"/>
      <c r="E15" s="74"/>
      <c r="F15" s="460"/>
      <c r="G15" s="471"/>
    </row>
    <row r="16" spans="1:7" ht="30" customHeight="1">
      <c r="A16" s="229"/>
      <c r="B16" s="34"/>
      <c r="C16" s="107"/>
      <c r="D16" s="73"/>
      <c r="E16" s="74"/>
      <c r="F16" s="460"/>
      <c r="G16" s="471"/>
    </row>
    <row r="17" spans="1:8" ht="30" customHeight="1">
      <c r="A17" s="229"/>
      <c r="B17" s="34"/>
      <c r="C17" s="107"/>
      <c r="D17" s="73"/>
      <c r="E17" s="74"/>
      <c r="F17" s="460"/>
      <c r="G17" s="471"/>
      <c r="H17" s="44"/>
    </row>
    <row r="18" spans="1:8" ht="30" customHeight="1">
      <c r="A18" s="229"/>
      <c r="B18" s="34"/>
      <c r="C18" s="107"/>
      <c r="D18" s="73"/>
      <c r="E18" s="74"/>
      <c r="F18" s="460"/>
      <c r="G18" s="471"/>
      <c r="H18" s="44"/>
    </row>
    <row r="19" spans="1:7" ht="30" customHeight="1">
      <c r="A19" s="230"/>
      <c r="B19" s="34"/>
      <c r="C19" s="107"/>
      <c r="D19" s="73"/>
      <c r="E19" s="74"/>
      <c r="F19" s="460"/>
      <c r="G19" s="471"/>
    </row>
    <row r="20" spans="1:7" ht="30" customHeight="1">
      <c r="A20" s="230"/>
      <c r="B20" s="34"/>
      <c r="C20" s="107"/>
      <c r="D20" s="73"/>
      <c r="E20" s="74"/>
      <c r="F20" s="460"/>
      <c r="G20" s="471"/>
    </row>
    <row r="21" spans="1:7" ht="30" customHeight="1">
      <c r="A21" s="230"/>
      <c r="B21" s="34"/>
      <c r="C21" s="107"/>
      <c r="D21" s="73"/>
      <c r="E21" s="74"/>
      <c r="F21" s="460"/>
      <c r="G21" s="471"/>
    </row>
    <row r="22" spans="1:7" ht="30" customHeight="1">
      <c r="A22" s="230"/>
      <c r="B22" s="34"/>
      <c r="C22" s="107"/>
      <c r="D22" s="73"/>
      <c r="E22" s="74"/>
      <c r="F22" s="460"/>
      <c r="G22" s="471"/>
    </row>
    <row r="23" spans="1:7" ht="30" customHeight="1">
      <c r="A23" s="230"/>
      <c r="B23" s="34"/>
      <c r="C23" s="107"/>
      <c r="D23" s="73"/>
      <c r="E23" s="74"/>
      <c r="F23" s="460"/>
      <c r="G23" s="471"/>
    </row>
    <row r="24" spans="1:7" ht="30" customHeight="1">
      <c r="A24" s="230"/>
      <c r="B24" s="34"/>
      <c r="C24" s="107"/>
      <c r="D24" s="73"/>
      <c r="E24" s="74"/>
      <c r="F24" s="460"/>
      <c r="G24" s="471"/>
    </row>
    <row r="25" spans="1:7" ht="30" customHeight="1">
      <c r="A25" s="230"/>
      <c r="B25" s="34"/>
      <c r="C25" s="107"/>
      <c r="D25" s="73"/>
      <c r="E25" s="74"/>
      <c r="F25" s="460"/>
      <c r="G25" s="471"/>
    </row>
    <row r="26" spans="1:7" ht="30" customHeight="1">
      <c r="A26" s="230"/>
      <c r="B26" s="34"/>
      <c r="C26" s="107"/>
      <c r="D26" s="73"/>
      <c r="E26" s="74"/>
      <c r="F26" s="460"/>
      <c r="G26" s="471"/>
    </row>
    <row r="27" spans="1:7" ht="30" customHeight="1">
      <c r="A27" s="230"/>
      <c r="B27" s="34"/>
      <c r="C27" s="107"/>
      <c r="D27" s="73"/>
      <c r="E27" s="74"/>
      <c r="F27" s="460"/>
      <c r="G27" s="471"/>
    </row>
    <row r="28" spans="1:7" ht="30" customHeight="1">
      <c r="A28" s="230"/>
      <c r="B28" s="34"/>
      <c r="C28" s="107"/>
      <c r="D28" s="73"/>
      <c r="E28" s="74"/>
      <c r="F28" s="460"/>
      <c r="G28" s="471"/>
    </row>
    <row r="29" spans="1:7" ht="30" customHeight="1">
      <c r="A29" s="230"/>
      <c r="B29" s="34"/>
      <c r="C29" s="107"/>
      <c r="D29" s="314"/>
      <c r="E29" s="74"/>
      <c r="F29" s="460"/>
      <c r="G29" s="471"/>
    </row>
    <row r="30" spans="1:7" ht="30" customHeight="1">
      <c r="A30" s="230"/>
      <c r="B30" s="34"/>
      <c r="C30" s="107"/>
      <c r="D30" s="314"/>
      <c r="E30" s="74"/>
      <c r="F30" s="460"/>
      <c r="G30" s="471"/>
    </row>
    <row r="31" spans="1:7" ht="30" customHeight="1">
      <c r="A31" s="235"/>
      <c r="B31" s="236"/>
      <c r="C31" s="237"/>
      <c r="D31" s="58"/>
      <c r="E31" s="74"/>
      <c r="F31" s="460"/>
      <c r="G31" s="471"/>
    </row>
    <row r="32" spans="1:7" ht="30" customHeight="1">
      <c r="A32" s="231"/>
      <c r="B32" s="236"/>
      <c r="C32" s="237"/>
      <c r="D32" s="58"/>
      <c r="E32" s="74"/>
      <c r="F32" s="460"/>
      <c r="G32" s="471"/>
    </row>
    <row r="33" spans="1:7" ht="30" customHeight="1">
      <c r="A33" s="231"/>
      <c r="B33" s="34"/>
      <c r="C33" s="107"/>
      <c r="D33" s="73"/>
      <c r="E33" s="74"/>
      <c r="F33" s="460"/>
      <c r="G33" s="471"/>
    </row>
    <row r="34" spans="1:7" ht="30" customHeight="1" thickBot="1">
      <c r="A34" s="232" t="s">
        <v>187</v>
      </c>
      <c r="B34" s="35"/>
      <c r="C34" s="108">
        <f>C7</f>
        <v>20766711715</v>
      </c>
      <c r="D34" s="233">
        <f>D7</f>
        <v>20766711715</v>
      </c>
      <c r="E34" s="234"/>
      <c r="F34" s="461"/>
      <c r="G34" s="472"/>
    </row>
    <row r="35" ht="23.25" customHeight="1">
      <c r="A35" s="343"/>
    </row>
    <row r="36" ht="15.75">
      <c r="A36" s="53"/>
    </row>
  </sheetData>
  <sheetProtection/>
  <mergeCells count="10">
    <mergeCell ref="A1:G1"/>
    <mergeCell ref="A2:G2"/>
    <mergeCell ref="A3:G3"/>
    <mergeCell ref="F5:G6"/>
    <mergeCell ref="G7:G34"/>
    <mergeCell ref="F7:F34"/>
    <mergeCell ref="A5:A6"/>
    <mergeCell ref="B5:B6"/>
    <mergeCell ref="D5:E5"/>
    <mergeCell ref="C5:C6"/>
  </mergeCells>
  <printOptions/>
  <pageMargins left="0.3937007874015748" right="0.3937007874015748" top="0.7874015748031497" bottom="0.7874015748031497" header="0.11811023622047245" footer="0.3937007874015748"/>
  <pageSetup fitToHeight="1" fitToWidth="1" horizontalDpi="600" verticalDpi="600" orientation="portrait" paperSize="9" scale="66" r:id="rId1"/>
  <headerFooter alignWithMargins="0">
    <oddFooter>&amp;C&amp;"標楷體,標準"&amp;14 19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36"/>
  <sheetViews>
    <sheetView zoomScale="75" zoomScaleNormal="75" zoomScalePageLayoutView="0" workbookViewId="0" topLeftCell="A2">
      <pane xSplit="1" ySplit="5" topLeftCell="B7" activePane="bottomRight" state="frozen"/>
      <selection pane="topLeft" activeCell="A2" sqref="A2"/>
      <selection pane="topRight" activeCell="B2" sqref="B2"/>
      <selection pane="bottomLeft" activeCell="A7" sqref="A7"/>
      <selection pane="bottomRight" activeCell="F15" sqref="F15"/>
    </sheetView>
  </sheetViews>
  <sheetFormatPr defaultColWidth="8.8984375" defaultRowHeight="15"/>
  <cols>
    <col min="1" max="1" width="37.3984375" style="30" customWidth="1"/>
    <col min="2" max="3" width="13" style="30" customWidth="1"/>
    <col min="4" max="4" width="12.19921875" style="30" customWidth="1"/>
    <col min="5" max="5" width="9.19921875" style="30" customWidth="1"/>
    <col min="6" max="6" width="16.69921875" style="30" customWidth="1"/>
    <col min="7" max="16384" width="8.8984375" style="30" customWidth="1"/>
  </cols>
  <sheetData>
    <row r="1" spans="1:6" ht="27.75">
      <c r="A1" s="448" t="s">
        <v>20</v>
      </c>
      <c r="B1" s="448"/>
      <c r="C1" s="448"/>
      <c r="D1" s="448"/>
      <c r="E1" s="448"/>
      <c r="F1" s="448"/>
    </row>
    <row r="2" spans="1:6" ht="27.75">
      <c r="A2" s="449" t="s">
        <v>554</v>
      </c>
      <c r="B2" s="449"/>
      <c r="C2" s="449"/>
      <c r="D2" s="449"/>
      <c r="E2" s="449"/>
      <c r="F2" s="449"/>
    </row>
    <row r="3" spans="1:6" ht="24">
      <c r="A3" s="450" t="s">
        <v>589</v>
      </c>
      <c r="B3" s="450"/>
      <c r="C3" s="450"/>
      <c r="D3" s="450"/>
      <c r="E3" s="450"/>
      <c r="F3" s="450"/>
    </row>
    <row r="4" spans="1:6" ht="20.25" thickBot="1">
      <c r="A4" s="52"/>
      <c r="F4" s="32" t="s">
        <v>317</v>
      </c>
    </row>
    <row r="5" spans="1:6" ht="30.75" customHeight="1">
      <c r="A5" s="451" t="s">
        <v>38</v>
      </c>
      <c r="B5" s="455" t="s">
        <v>373</v>
      </c>
      <c r="C5" s="455" t="s">
        <v>170</v>
      </c>
      <c r="D5" s="457" t="s">
        <v>186</v>
      </c>
      <c r="E5" s="458"/>
      <c r="F5" s="453" t="s">
        <v>160</v>
      </c>
    </row>
    <row r="6" spans="1:6" ht="54.75" customHeight="1">
      <c r="A6" s="452"/>
      <c r="B6" s="456"/>
      <c r="C6" s="456"/>
      <c r="D6" s="62" t="s">
        <v>172</v>
      </c>
      <c r="E6" s="62" t="s">
        <v>173</v>
      </c>
      <c r="F6" s="454"/>
    </row>
    <row r="7" spans="1:6" ht="30" customHeight="1">
      <c r="A7" s="228" t="s">
        <v>0</v>
      </c>
      <c r="B7" s="33"/>
      <c r="C7" s="33">
        <f>SUM(C8:C9)</f>
        <v>55699709</v>
      </c>
      <c r="D7" s="71">
        <f>C7-B7</f>
        <v>55699709</v>
      </c>
      <c r="E7" s="72"/>
      <c r="F7" s="446" t="s">
        <v>611</v>
      </c>
    </row>
    <row r="8" spans="1:6" ht="30" customHeight="1">
      <c r="A8" s="229" t="s">
        <v>1</v>
      </c>
      <c r="B8" s="34"/>
      <c r="C8" s="34">
        <v>53765986</v>
      </c>
      <c r="D8" s="73"/>
      <c r="E8" s="74"/>
      <c r="F8" s="447"/>
    </row>
    <row r="9" spans="1:6" ht="30" customHeight="1">
      <c r="A9" s="229" t="s">
        <v>540</v>
      </c>
      <c r="B9" s="34"/>
      <c r="C9" s="34">
        <v>1933723</v>
      </c>
      <c r="D9" s="73"/>
      <c r="E9" s="74"/>
      <c r="F9" s="447"/>
    </row>
    <row r="10" spans="1:6" ht="30" customHeight="1">
      <c r="A10" s="230"/>
      <c r="B10" s="34"/>
      <c r="C10" s="34"/>
      <c r="D10" s="73"/>
      <c r="E10" s="74"/>
      <c r="F10" s="447"/>
    </row>
    <row r="11" spans="1:6" ht="30" customHeight="1">
      <c r="A11" s="230"/>
      <c r="B11" s="34"/>
      <c r="C11" s="34"/>
      <c r="D11" s="73"/>
      <c r="E11" s="74"/>
      <c r="F11" s="447"/>
    </row>
    <row r="12" spans="1:6" ht="30" customHeight="1">
      <c r="A12" s="230"/>
      <c r="B12" s="34"/>
      <c r="C12" s="34"/>
      <c r="D12" s="73"/>
      <c r="E12" s="74"/>
      <c r="F12" s="447"/>
    </row>
    <row r="13" spans="1:7" ht="30" customHeight="1">
      <c r="A13" s="230"/>
      <c r="B13" s="34"/>
      <c r="C13" s="34"/>
      <c r="D13" s="73"/>
      <c r="E13" s="74"/>
      <c r="F13" s="257"/>
      <c r="G13" s="44"/>
    </row>
    <row r="14" spans="1:6" ht="30" customHeight="1">
      <c r="A14" s="230"/>
      <c r="B14" s="34"/>
      <c r="C14" s="34"/>
      <c r="D14" s="73"/>
      <c r="E14" s="74"/>
      <c r="F14" s="257"/>
    </row>
    <row r="15" spans="1:6" ht="30" customHeight="1">
      <c r="A15" s="230"/>
      <c r="B15" s="34"/>
      <c r="C15" s="34"/>
      <c r="D15" s="73"/>
      <c r="E15" s="74"/>
      <c r="F15" s="257"/>
    </row>
    <row r="16" spans="1:6" ht="30" customHeight="1">
      <c r="A16" s="230"/>
      <c r="B16" s="34"/>
      <c r="C16" s="34"/>
      <c r="D16" s="73"/>
      <c r="E16" s="74"/>
      <c r="F16" s="257"/>
    </row>
    <row r="17" spans="1:6" ht="30" customHeight="1">
      <c r="A17" s="230"/>
      <c r="B17" s="34"/>
      <c r="C17" s="34"/>
      <c r="D17" s="73"/>
      <c r="E17" s="74"/>
      <c r="F17" s="257"/>
    </row>
    <row r="18" spans="1:6" ht="30" customHeight="1">
      <c r="A18" s="230"/>
      <c r="B18" s="34"/>
      <c r="C18" s="34"/>
      <c r="D18" s="73"/>
      <c r="E18" s="74"/>
      <c r="F18" s="257"/>
    </row>
    <row r="19" spans="1:6" ht="30" customHeight="1">
      <c r="A19" s="230"/>
      <c r="B19" s="34"/>
      <c r="C19" s="34"/>
      <c r="D19" s="73"/>
      <c r="E19" s="74"/>
      <c r="F19" s="257"/>
    </row>
    <row r="20" spans="1:6" ht="30" customHeight="1">
      <c r="A20" s="230"/>
      <c r="B20" s="34"/>
      <c r="C20" s="34"/>
      <c r="D20" s="73"/>
      <c r="E20" s="74"/>
      <c r="F20" s="257"/>
    </row>
    <row r="21" spans="1:6" ht="30" customHeight="1">
      <c r="A21" s="230"/>
      <c r="B21" s="34"/>
      <c r="C21" s="34"/>
      <c r="D21" s="73"/>
      <c r="E21" s="74"/>
      <c r="F21" s="257"/>
    </row>
    <row r="22" spans="1:6" ht="30" customHeight="1">
      <c r="A22" s="230"/>
      <c r="B22" s="34"/>
      <c r="C22" s="34"/>
      <c r="D22" s="73"/>
      <c r="E22" s="74"/>
      <c r="F22" s="257"/>
    </row>
    <row r="23" spans="1:6" ht="30" customHeight="1">
      <c r="A23" s="230"/>
      <c r="B23" s="34"/>
      <c r="C23" s="34"/>
      <c r="D23" s="73"/>
      <c r="E23" s="74"/>
      <c r="F23" s="257"/>
    </row>
    <row r="24" spans="1:6" ht="30" customHeight="1">
      <c r="A24" s="230"/>
      <c r="B24" s="34"/>
      <c r="C24" s="34"/>
      <c r="D24" s="73"/>
      <c r="E24" s="74"/>
      <c r="F24" s="257"/>
    </row>
    <row r="25" spans="1:6" ht="30" customHeight="1">
      <c r="A25" s="230"/>
      <c r="B25" s="34"/>
      <c r="C25" s="34"/>
      <c r="D25" s="73"/>
      <c r="E25" s="74"/>
      <c r="F25" s="257"/>
    </row>
    <row r="26" spans="1:6" ht="30" customHeight="1">
      <c r="A26" s="230"/>
      <c r="B26" s="34"/>
      <c r="C26" s="34"/>
      <c r="D26" s="73"/>
      <c r="E26" s="74"/>
      <c r="F26" s="257"/>
    </row>
    <row r="27" spans="1:6" ht="30" customHeight="1">
      <c r="A27" s="230"/>
      <c r="B27" s="34"/>
      <c r="C27" s="34"/>
      <c r="D27" s="73"/>
      <c r="E27" s="74"/>
      <c r="F27" s="257"/>
    </row>
    <row r="28" spans="1:6" ht="30" customHeight="1">
      <c r="A28" s="230"/>
      <c r="B28" s="34"/>
      <c r="C28" s="34"/>
      <c r="D28" s="73"/>
      <c r="E28" s="74"/>
      <c r="F28" s="257"/>
    </row>
    <row r="29" spans="1:6" ht="30" customHeight="1">
      <c r="A29" s="230"/>
      <c r="B29" s="34"/>
      <c r="C29" s="34"/>
      <c r="D29" s="73"/>
      <c r="E29" s="74"/>
      <c r="F29" s="257"/>
    </row>
    <row r="30" spans="1:6" ht="30" customHeight="1">
      <c r="A30" s="230"/>
      <c r="B30" s="34"/>
      <c r="C30" s="34"/>
      <c r="D30" s="73"/>
      <c r="E30" s="74"/>
      <c r="F30" s="257"/>
    </row>
    <row r="31" spans="1:6" ht="30" customHeight="1">
      <c r="A31" s="230"/>
      <c r="B31" s="34"/>
      <c r="C31" s="34"/>
      <c r="D31" s="73"/>
      <c r="E31" s="74"/>
      <c r="F31" s="257"/>
    </row>
    <row r="32" spans="1:6" ht="30" customHeight="1">
      <c r="A32" s="230"/>
      <c r="B32" s="34"/>
      <c r="C32" s="34"/>
      <c r="D32" s="73"/>
      <c r="E32" s="74"/>
      <c r="F32" s="257"/>
    </row>
    <row r="33" spans="1:6" ht="30" customHeight="1">
      <c r="A33" s="230"/>
      <c r="B33" s="34"/>
      <c r="C33" s="34"/>
      <c r="D33" s="73"/>
      <c r="E33" s="74"/>
      <c r="F33" s="257"/>
    </row>
    <row r="34" spans="1:6" ht="30" customHeight="1" thickBot="1">
      <c r="A34" s="255" t="s">
        <v>56</v>
      </c>
      <c r="B34" s="35"/>
      <c r="C34" s="35">
        <f>C7</f>
        <v>55699709</v>
      </c>
      <c r="D34" s="35">
        <f>D7</f>
        <v>55699709</v>
      </c>
      <c r="E34" s="238"/>
      <c r="F34" s="258"/>
    </row>
    <row r="35" ht="23.25" customHeight="1"/>
    <row r="36" ht="15.75">
      <c r="A36" s="53"/>
    </row>
  </sheetData>
  <sheetProtection/>
  <mergeCells count="9">
    <mergeCell ref="F7:F12"/>
    <mergeCell ref="A5:A6"/>
    <mergeCell ref="B5:B6"/>
    <mergeCell ref="C5:C6"/>
    <mergeCell ref="D5:E5"/>
    <mergeCell ref="A1:F1"/>
    <mergeCell ref="A2:F2"/>
    <mergeCell ref="A3:F3"/>
    <mergeCell ref="F5:F6"/>
  </mergeCells>
  <printOptions/>
  <pageMargins left="0.5905511811023623" right="0.3937007874015748" top="0.984251968503937" bottom="0.984251968503937" header="0.5118110236220472" footer="0.3937007874015748"/>
  <pageSetup fitToHeight="1" fitToWidth="1" horizontalDpi="600" verticalDpi="600" orientation="portrait" paperSize="9" scale="65" r:id="rId1"/>
  <headerFooter alignWithMargins="0">
    <oddFooter>&amp;C&amp;"標楷體,標準"&amp;14 20</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36"/>
  <sheetViews>
    <sheetView zoomScale="75" zoomScaleNormal="75" zoomScalePageLayoutView="0" workbookViewId="0" topLeftCell="A2">
      <pane xSplit="1" ySplit="5" topLeftCell="B7" activePane="bottomRight" state="frozen"/>
      <selection pane="topLeft" activeCell="A2" sqref="A2"/>
      <selection pane="topRight" activeCell="B2" sqref="B2"/>
      <selection pane="bottomLeft" activeCell="A7" sqref="A7"/>
      <selection pane="bottomRight" activeCell="F35" sqref="F35"/>
    </sheetView>
  </sheetViews>
  <sheetFormatPr defaultColWidth="8.8984375" defaultRowHeight="15"/>
  <cols>
    <col min="1" max="1" width="37.3984375" style="30" customWidth="1"/>
    <col min="2" max="3" width="13" style="30" customWidth="1"/>
    <col min="4" max="4" width="12.19921875" style="30" customWidth="1"/>
    <col min="5" max="5" width="9.19921875" style="30" customWidth="1"/>
    <col min="6" max="6" width="16.69921875" style="30" customWidth="1"/>
    <col min="7" max="16384" width="8.8984375" style="30" customWidth="1"/>
  </cols>
  <sheetData>
    <row r="1" spans="1:6" ht="27.75">
      <c r="A1" s="448" t="s">
        <v>20</v>
      </c>
      <c r="B1" s="448"/>
      <c r="C1" s="448"/>
      <c r="D1" s="448"/>
      <c r="E1" s="448"/>
      <c r="F1" s="448"/>
    </row>
    <row r="2" spans="1:6" ht="27.75">
      <c r="A2" s="449" t="s">
        <v>188</v>
      </c>
      <c r="B2" s="449"/>
      <c r="C2" s="449"/>
      <c r="D2" s="449"/>
      <c r="E2" s="449"/>
      <c r="F2" s="449"/>
    </row>
    <row r="3" spans="1:6" ht="24">
      <c r="A3" s="450" t="s">
        <v>589</v>
      </c>
      <c r="B3" s="450"/>
      <c r="C3" s="450"/>
      <c r="D3" s="450"/>
      <c r="E3" s="450"/>
      <c r="F3" s="450"/>
    </row>
    <row r="4" spans="1:6" ht="20.25" thickBot="1">
      <c r="A4" s="52"/>
      <c r="F4" s="32" t="s">
        <v>316</v>
      </c>
    </row>
    <row r="5" spans="1:6" ht="30.75" customHeight="1">
      <c r="A5" s="451" t="s">
        <v>38</v>
      </c>
      <c r="B5" s="455" t="s">
        <v>373</v>
      </c>
      <c r="C5" s="455" t="s">
        <v>170</v>
      </c>
      <c r="D5" s="457" t="s">
        <v>186</v>
      </c>
      <c r="E5" s="458"/>
      <c r="F5" s="453" t="s">
        <v>160</v>
      </c>
    </row>
    <row r="6" spans="1:6" ht="54.75" customHeight="1">
      <c r="A6" s="452"/>
      <c r="B6" s="456"/>
      <c r="C6" s="456"/>
      <c r="D6" s="62" t="s">
        <v>172</v>
      </c>
      <c r="E6" s="62" t="s">
        <v>173</v>
      </c>
      <c r="F6" s="454"/>
    </row>
    <row r="7" spans="1:6" ht="30" customHeight="1">
      <c r="A7" s="228" t="s">
        <v>189</v>
      </c>
      <c r="B7" s="33">
        <v>565578000</v>
      </c>
      <c r="C7" s="33">
        <v>688576558</v>
      </c>
      <c r="D7" s="71">
        <f>C7-B7</f>
        <v>122998558</v>
      </c>
      <c r="E7" s="72">
        <f>D7/B7*100</f>
        <v>21.747408491843743</v>
      </c>
      <c r="F7" s="446" t="s">
        <v>753</v>
      </c>
    </row>
    <row r="8" spans="1:6" ht="30" customHeight="1">
      <c r="A8" s="230"/>
      <c r="B8" s="34"/>
      <c r="C8" s="34"/>
      <c r="D8" s="73"/>
      <c r="E8" s="74"/>
      <c r="F8" s="474"/>
    </row>
    <row r="9" spans="1:6" ht="30" customHeight="1">
      <c r="A9" s="230"/>
      <c r="B9" s="34"/>
      <c r="C9" s="34"/>
      <c r="D9" s="73"/>
      <c r="E9" s="74"/>
      <c r="F9" s="474"/>
    </row>
    <row r="10" spans="1:6" ht="30" customHeight="1">
      <c r="A10" s="230"/>
      <c r="B10" s="34"/>
      <c r="C10" s="34"/>
      <c r="D10" s="73"/>
      <c r="E10" s="74"/>
      <c r="F10" s="474"/>
    </row>
    <row r="11" spans="1:6" ht="30" customHeight="1">
      <c r="A11" s="230"/>
      <c r="B11" s="34"/>
      <c r="C11" s="34"/>
      <c r="D11" s="73"/>
      <c r="E11" s="74"/>
      <c r="F11" s="474"/>
    </row>
    <row r="12" spans="1:6" ht="30" customHeight="1">
      <c r="A12" s="230"/>
      <c r="B12" s="34"/>
      <c r="C12" s="34"/>
      <c r="D12" s="73"/>
      <c r="E12" s="74"/>
      <c r="F12" s="474"/>
    </row>
    <row r="13" spans="1:7" ht="30" customHeight="1">
      <c r="A13" s="230"/>
      <c r="B13" s="34"/>
      <c r="C13" s="34"/>
      <c r="D13" s="73"/>
      <c r="E13" s="74"/>
      <c r="F13" s="474"/>
      <c r="G13" s="44"/>
    </row>
    <row r="14" spans="1:6" ht="30" customHeight="1">
      <c r="A14" s="230"/>
      <c r="B14" s="34"/>
      <c r="C14" s="34"/>
      <c r="D14" s="73"/>
      <c r="E14" s="74"/>
      <c r="F14" s="474"/>
    </row>
    <row r="15" spans="1:6" ht="30" customHeight="1">
      <c r="A15" s="230"/>
      <c r="B15" s="34"/>
      <c r="C15" s="34"/>
      <c r="D15" s="73"/>
      <c r="E15" s="74"/>
      <c r="F15" s="474"/>
    </row>
    <row r="16" spans="1:6" ht="30" customHeight="1">
      <c r="A16" s="230"/>
      <c r="B16" s="34"/>
      <c r="C16" s="34"/>
      <c r="D16" s="73"/>
      <c r="E16" s="74"/>
      <c r="F16" s="474"/>
    </row>
    <row r="17" spans="1:6" ht="30" customHeight="1">
      <c r="A17" s="230"/>
      <c r="B17" s="34"/>
      <c r="C17" s="34"/>
      <c r="D17" s="73"/>
      <c r="E17" s="74"/>
      <c r="F17" s="474"/>
    </row>
    <row r="18" spans="1:6" ht="30" customHeight="1">
      <c r="A18" s="230"/>
      <c r="B18" s="34"/>
      <c r="C18" s="34"/>
      <c r="D18" s="73"/>
      <c r="E18" s="74"/>
      <c r="F18" s="474"/>
    </row>
    <row r="19" spans="1:6" ht="30" customHeight="1">
      <c r="A19" s="230"/>
      <c r="B19" s="34"/>
      <c r="C19" s="34"/>
      <c r="D19" s="73"/>
      <c r="E19" s="74"/>
      <c r="F19" s="474"/>
    </row>
    <row r="20" spans="1:6" ht="30" customHeight="1">
      <c r="A20" s="230"/>
      <c r="B20" s="34"/>
      <c r="C20" s="34"/>
      <c r="D20" s="73"/>
      <c r="E20" s="74"/>
      <c r="F20" s="474"/>
    </row>
    <row r="21" spans="1:6" ht="30" customHeight="1">
      <c r="A21" s="230"/>
      <c r="B21" s="34"/>
      <c r="C21" s="34"/>
      <c r="D21" s="73"/>
      <c r="E21" s="74"/>
      <c r="F21" s="474"/>
    </row>
    <row r="22" spans="1:6" ht="30" customHeight="1">
      <c r="A22" s="230"/>
      <c r="B22" s="34"/>
      <c r="C22" s="34"/>
      <c r="D22" s="73"/>
      <c r="E22" s="74"/>
      <c r="F22" s="474"/>
    </row>
    <row r="23" spans="1:6" ht="30" customHeight="1">
      <c r="A23" s="230"/>
      <c r="B23" s="34"/>
      <c r="C23" s="34"/>
      <c r="D23" s="73"/>
      <c r="E23" s="74"/>
      <c r="F23" s="474"/>
    </row>
    <row r="24" spans="1:6" ht="30" customHeight="1">
      <c r="A24" s="230"/>
      <c r="B24" s="34"/>
      <c r="C24" s="34"/>
      <c r="D24" s="73"/>
      <c r="E24" s="74"/>
      <c r="F24" s="474"/>
    </row>
    <row r="25" spans="1:6" ht="30" customHeight="1">
      <c r="A25" s="230"/>
      <c r="B25" s="34"/>
      <c r="C25" s="34"/>
      <c r="D25" s="73"/>
      <c r="E25" s="74"/>
      <c r="F25" s="474"/>
    </row>
    <row r="26" spans="1:6" ht="30" customHeight="1">
      <c r="A26" s="230"/>
      <c r="B26" s="34"/>
      <c r="C26" s="34"/>
      <c r="D26" s="73"/>
      <c r="E26" s="74"/>
      <c r="F26" s="474"/>
    </row>
    <row r="27" spans="1:6" ht="30" customHeight="1">
      <c r="A27" s="230"/>
      <c r="B27" s="34"/>
      <c r="C27" s="34"/>
      <c r="D27" s="73"/>
      <c r="E27" s="74"/>
      <c r="F27" s="474"/>
    </row>
    <row r="28" spans="1:6" ht="30" customHeight="1">
      <c r="A28" s="230"/>
      <c r="B28" s="34"/>
      <c r="C28" s="34"/>
      <c r="D28" s="73"/>
      <c r="E28" s="74"/>
      <c r="F28" s="474"/>
    </row>
    <row r="29" spans="1:6" ht="30" customHeight="1">
      <c r="A29" s="230"/>
      <c r="B29" s="34"/>
      <c r="C29" s="34"/>
      <c r="D29" s="73"/>
      <c r="E29" s="74"/>
      <c r="F29" s="474"/>
    </row>
    <row r="30" spans="1:6" ht="30" customHeight="1">
      <c r="A30" s="230"/>
      <c r="B30" s="34"/>
      <c r="C30" s="34"/>
      <c r="D30" s="73"/>
      <c r="E30" s="74"/>
      <c r="F30" s="474"/>
    </row>
    <row r="31" spans="1:6" ht="30" customHeight="1">
      <c r="A31" s="230"/>
      <c r="B31" s="34"/>
      <c r="C31" s="34"/>
      <c r="D31" s="73"/>
      <c r="E31" s="74"/>
      <c r="F31" s="474"/>
    </row>
    <row r="32" spans="1:6" ht="30" customHeight="1">
      <c r="A32" s="230"/>
      <c r="B32" s="34"/>
      <c r="C32" s="34"/>
      <c r="D32" s="73"/>
      <c r="E32" s="74"/>
      <c r="F32" s="474"/>
    </row>
    <row r="33" spans="1:6" ht="30" customHeight="1">
      <c r="A33" s="230"/>
      <c r="B33" s="34"/>
      <c r="C33" s="34"/>
      <c r="D33" s="73"/>
      <c r="E33" s="74"/>
      <c r="F33" s="474"/>
    </row>
    <row r="34" spans="1:6" ht="30" customHeight="1" thickBot="1">
      <c r="A34" s="255" t="s">
        <v>56</v>
      </c>
      <c r="B34" s="35">
        <f>B7</f>
        <v>565578000</v>
      </c>
      <c r="C34" s="35">
        <f>C7</f>
        <v>688576558</v>
      </c>
      <c r="D34" s="35">
        <f>D7</f>
        <v>122998558</v>
      </c>
      <c r="E34" s="261">
        <f>E7</f>
        <v>21.747408491843743</v>
      </c>
      <c r="F34" s="475"/>
    </row>
    <row r="35" ht="23.25" customHeight="1"/>
    <row r="36" ht="15.75">
      <c r="A36" s="53"/>
    </row>
  </sheetData>
  <sheetProtection/>
  <mergeCells count="9">
    <mergeCell ref="F7:F34"/>
    <mergeCell ref="A1:F1"/>
    <mergeCell ref="A2:F2"/>
    <mergeCell ref="A3:F3"/>
    <mergeCell ref="A5:A6"/>
    <mergeCell ref="F5:F6"/>
    <mergeCell ref="B5:B6"/>
    <mergeCell ref="D5:E5"/>
    <mergeCell ref="C5:C6"/>
  </mergeCells>
  <printOptions/>
  <pageMargins left="0.5905511811023623" right="0.3937007874015748" top="0.7874015748031497" bottom="0.7874015748031497" header="0.11811023622047245" footer="0.3937007874015748"/>
  <pageSetup fitToHeight="1" fitToWidth="1" horizontalDpi="600" verticalDpi="600" orientation="portrait" paperSize="9" scale="66" r:id="rId1"/>
  <headerFooter alignWithMargins="0">
    <oddFooter>&amp;C&amp;"標楷體,標準"&amp;14 21</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G36"/>
  <sheetViews>
    <sheetView zoomScale="75" zoomScaleNormal="75" zoomScalePageLayoutView="0" workbookViewId="0" topLeftCell="A2">
      <pane xSplit="1" ySplit="5" topLeftCell="B7" activePane="bottomRight" state="frozen"/>
      <selection pane="topLeft" activeCell="A2" sqref="A2"/>
      <selection pane="topRight" activeCell="B2" sqref="B2"/>
      <selection pane="bottomLeft" activeCell="A7" sqref="A7"/>
      <selection pane="bottomRight" activeCell="E14" sqref="E14"/>
    </sheetView>
  </sheetViews>
  <sheetFormatPr defaultColWidth="8.8984375" defaultRowHeight="15"/>
  <cols>
    <col min="1" max="1" width="37.3984375" style="30" customWidth="1"/>
    <col min="2" max="3" width="13" style="30" customWidth="1"/>
    <col min="4" max="4" width="12.19921875" style="30" customWidth="1"/>
    <col min="5" max="5" width="9.19921875" style="30" customWidth="1"/>
    <col min="6" max="6" width="16.69921875" style="30" customWidth="1"/>
    <col min="7" max="16384" width="8.8984375" style="30" customWidth="1"/>
  </cols>
  <sheetData>
    <row r="1" spans="1:6" ht="27.75">
      <c r="A1" s="448" t="s">
        <v>541</v>
      </c>
      <c r="B1" s="448"/>
      <c r="C1" s="448"/>
      <c r="D1" s="448"/>
      <c r="E1" s="448"/>
      <c r="F1" s="448"/>
    </row>
    <row r="2" spans="1:6" ht="27.75">
      <c r="A2" s="449" t="s">
        <v>551</v>
      </c>
      <c r="B2" s="449"/>
      <c r="C2" s="449"/>
      <c r="D2" s="449"/>
      <c r="E2" s="449"/>
      <c r="F2" s="449"/>
    </row>
    <row r="3" spans="1:6" ht="24">
      <c r="A3" s="450" t="s">
        <v>589</v>
      </c>
      <c r="B3" s="450"/>
      <c r="C3" s="450"/>
      <c r="D3" s="450"/>
      <c r="E3" s="450"/>
      <c r="F3" s="450"/>
    </row>
    <row r="4" spans="1:6" ht="20.25" thickBot="1">
      <c r="A4" s="52"/>
      <c r="F4" s="32" t="s">
        <v>542</v>
      </c>
    </row>
    <row r="5" spans="1:6" ht="30.75" customHeight="1">
      <c r="A5" s="451" t="s">
        <v>543</v>
      </c>
      <c r="B5" s="455" t="s">
        <v>544</v>
      </c>
      <c r="C5" s="455" t="s">
        <v>545</v>
      </c>
      <c r="D5" s="457" t="s">
        <v>546</v>
      </c>
      <c r="E5" s="458"/>
      <c r="F5" s="453" t="s">
        <v>547</v>
      </c>
    </row>
    <row r="6" spans="1:6" ht="54.75" customHeight="1">
      <c r="A6" s="452"/>
      <c r="B6" s="456"/>
      <c r="C6" s="456"/>
      <c r="D6" s="62" t="s">
        <v>548</v>
      </c>
      <c r="E6" s="62" t="s">
        <v>549</v>
      </c>
      <c r="F6" s="454"/>
    </row>
    <row r="7" spans="1:6" ht="30" customHeight="1">
      <c r="A7" s="228" t="s">
        <v>776</v>
      </c>
      <c r="B7" s="33"/>
      <c r="C7" s="33">
        <f>SUM(C8:C9)</f>
        <v>933096</v>
      </c>
      <c r="D7" s="71">
        <f>C7-B7</f>
        <v>933096</v>
      </c>
      <c r="E7" s="72"/>
      <c r="F7" s="446" t="s">
        <v>553</v>
      </c>
    </row>
    <row r="8" spans="1:6" ht="30" customHeight="1">
      <c r="A8" s="229" t="s">
        <v>552</v>
      </c>
      <c r="B8" s="34"/>
      <c r="C8" s="34">
        <v>933096</v>
      </c>
      <c r="D8" s="73"/>
      <c r="E8" s="74"/>
      <c r="F8" s="447"/>
    </row>
    <row r="9" spans="1:6" ht="30" customHeight="1">
      <c r="A9" s="229"/>
      <c r="B9" s="34"/>
      <c r="C9" s="34"/>
      <c r="D9" s="73"/>
      <c r="E9" s="74"/>
      <c r="F9" s="447"/>
    </row>
    <row r="10" spans="1:6" ht="30" customHeight="1">
      <c r="A10" s="230"/>
      <c r="B10" s="34"/>
      <c r="C10" s="34"/>
      <c r="D10" s="73"/>
      <c r="E10" s="74"/>
      <c r="F10" s="447"/>
    </row>
    <row r="11" spans="1:6" ht="30" customHeight="1">
      <c r="A11" s="230"/>
      <c r="B11" s="34"/>
      <c r="C11" s="34"/>
      <c r="D11" s="73"/>
      <c r="E11" s="74"/>
      <c r="F11" s="257"/>
    </row>
    <row r="12" spans="1:6" ht="30" customHeight="1">
      <c r="A12" s="230"/>
      <c r="B12" s="34"/>
      <c r="C12" s="34"/>
      <c r="D12" s="73"/>
      <c r="E12" s="74"/>
      <c r="F12" s="257"/>
    </row>
    <row r="13" spans="1:7" ht="30" customHeight="1">
      <c r="A13" s="230"/>
      <c r="B13" s="34"/>
      <c r="C13" s="34"/>
      <c r="D13" s="73"/>
      <c r="E13" s="74"/>
      <c r="F13" s="257"/>
      <c r="G13" s="44"/>
    </row>
    <row r="14" spans="1:6" ht="30" customHeight="1">
      <c r="A14" s="230"/>
      <c r="B14" s="34"/>
      <c r="C14" s="34"/>
      <c r="D14" s="73"/>
      <c r="E14" s="74"/>
      <c r="F14" s="257"/>
    </row>
    <row r="15" spans="1:6" ht="30" customHeight="1">
      <c r="A15" s="230"/>
      <c r="B15" s="34"/>
      <c r="C15" s="34"/>
      <c r="D15" s="73"/>
      <c r="E15" s="74"/>
      <c r="F15" s="257"/>
    </row>
    <row r="16" spans="1:6" ht="30" customHeight="1">
      <c r="A16" s="230"/>
      <c r="B16" s="34"/>
      <c r="C16" s="34"/>
      <c r="D16" s="73"/>
      <c r="E16" s="74"/>
      <c r="F16" s="257"/>
    </row>
    <row r="17" spans="1:6" ht="30" customHeight="1">
      <c r="A17" s="230"/>
      <c r="B17" s="34"/>
      <c r="C17" s="34"/>
      <c r="D17" s="73"/>
      <c r="E17" s="74"/>
      <c r="F17" s="257"/>
    </row>
    <row r="18" spans="1:6" ht="30" customHeight="1">
      <c r="A18" s="230"/>
      <c r="B18" s="34"/>
      <c r="C18" s="34"/>
      <c r="D18" s="73"/>
      <c r="E18" s="74"/>
      <c r="F18" s="257"/>
    </row>
    <row r="19" spans="1:6" ht="30" customHeight="1">
      <c r="A19" s="230"/>
      <c r="B19" s="34"/>
      <c r="C19" s="34"/>
      <c r="D19" s="73"/>
      <c r="E19" s="74"/>
      <c r="F19" s="257"/>
    </row>
    <row r="20" spans="1:6" ht="30" customHeight="1">
      <c r="A20" s="230"/>
      <c r="B20" s="34"/>
      <c r="C20" s="34"/>
      <c r="D20" s="73"/>
      <c r="E20" s="74"/>
      <c r="F20" s="257"/>
    </row>
    <row r="21" spans="1:6" ht="30" customHeight="1">
      <c r="A21" s="230"/>
      <c r="B21" s="34"/>
      <c r="C21" s="34"/>
      <c r="D21" s="73"/>
      <c r="E21" s="74"/>
      <c r="F21" s="257"/>
    </row>
    <row r="22" spans="1:6" ht="30" customHeight="1">
      <c r="A22" s="230"/>
      <c r="B22" s="34"/>
      <c r="C22" s="34"/>
      <c r="D22" s="73"/>
      <c r="E22" s="74"/>
      <c r="F22" s="257"/>
    </row>
    <row r="23" spans="1:6" ht="30" customHeight="1">
      <c r="A23" s="230"/>
      <c r="B23" s="34"/>
      <c r="C23" s="34"/>
      <c r="D23" s="73"/>
      <c r="E23" s="74"/>
      <c r="F23" s="257"/>
    </row>
    <row r="24" spans="1:6" ht="30" customHeight="1">
      <c r="A24" s="230"/>
      <c r="B24" s="34"/>
      <c r="C24" s="34"/>
      <c r="D24" s="73"/>
      <c r="E24" s="74"/>
      <c r="F24" s="257"/>
    </row>
    <row r="25" spans="1:6" ht="30" customHeight="1">
      <c r="A25" s="230"/>
      <c r="B25" s="34"/>
      <c r="C25" s="34"/>
      <c r="D25" s="73"/>
      <c r="E25" s="74"/>
      <c r="F25" s="257"/>
    </row>
    <row r="26" spans="1:6" ht="30" customHeight="1">
      <c r="A26" s="230"/>
      <c r="B26" s="34"/>
      <c r="C26" s="34"/>
      <c r="D26" s="73"/>
      <c r="E26" s="74"/>
      <c r="F26" s="257"/>
    </row>
    <row r="27" spans="1:6" ht="30" customHeight="1">
      <c r="A27" s="230"/>
      <c r="B27" s="34"/>
      <c r="C27" s="34"/>
      <c r="D27" s="73"/>
      <c r="E27" s="74"/>
      <c r="F27" s="257"/>
    </row>
    <row r="28" spans="1:6" ht="30" customHeight="1">
      <c r="A28" s="230"/>
      <c r="B28" s="34"/>
      <c r="C28" s="34"/>
      <c r="D28" s="73"/>
      <c r="E28" s="74"/>
      <c r="F28" s="257"/>
    </row>
    <row r="29" spans="1:6" ht="30" customHeight="1">
      <c r="A29" s="230"/>
      <c r="B29" s="34"/>
      <c r="C29" s="34"/>
      <c r="D29" s="73"/>
      <c r="E29" s="74"/>
      <c r="F29" s="257"/>
    </row>
    <row r="30" spans="1:6" ht="30" customHeight="1">
      <c r="A30" s="230"/>
      <c r="B30" s="34"/>
      <c r="C30" s="34"/>
      <c r="D30" s="73"/>
      <c r="E30" s="74"/>
      <c r="F30" s="257"/>
    </row>
    <row r="31" spans="1:6" ht="30" customHeight="1">
      <c r="A31" s="230"/>
      <c r="B31" s="34"/>
      <c r="C31" s="34"/>
      <c r="D31" s="73"/>
      <c r="E31" s="74"/>
      <c r="F31" s="257"/>
    </row>
    <row r="32" spans="1:6" ht="30" customHeight="1">
      <c r="A32" s="230"/>
      <c r="B32" s="34"/>
      <c r="C32" s="34"/>
      <c r="D32" s="73"/>
      <c r="E32" s="74"/>
      <c r="F32" s="257"/>
    </row>
    <row r="33" spans="1:6" ht="30" customHeight="1">
      <c r="A33" s="230"/>
      <c r="B33" s="34"/>
      <c r="C33" s="34"/>
      <c r="D33" s="73"/>
      <c r="E33" s="74"/>
      <c r="F33" s="257"/>
    </row>
    <row r="34" spans="1:6" ht="30" customHeight="1" thickBot="1">
      <c r="A34" s="255" t="s">
        <v>550</v>
      </c>
      <c r="B34" s="35"/>
      <c r="C34" s="35">
        <f>C7</f>
        <v>933096</v>
      </c>
      <c r="D34" s="35">
        <f>D7</f>
        <v>933096</v>
      </c>
      <c r="E34" s="238"/>
      <c r="F34" s="258"/>
    </row>
    <row r="35" ht="23.25" customHeight="1"/>
    <row r="36" ht="15.75">
      <c r="A36" s="53"/>
    </row>
  </sheetData>
  <sheetProtection/>
  <mergeCells count="9">
    <mergeCell ref="A1:F1"/>
    <mergeCell ref="A2:F2"/>
    <mergeCell ref="A3:F3"/>
    <mergeCell ref="F5:F6"/>
    <mergeCell ref="F7:F10"/>
    <mergeCell ref="A5:A6"/>
    <mergeCell ref="B5:B6"/>
    <mergeCell ref="C5:C6"/>
    <mergeCell ref="D5:E5"/>
  </mergeCells>
  <printOptions/>
  <pageMargins left="0.5905511811023623" right="0.3937007874015748" top="0.984251968503937" bottom="0.984251968503937" header="0.5118110236220472" footer="0.3937007874015748"/>
  <pageSetup fitToHeight="1" fitToWidth="1" horizontalDpi="600" verticalDpi="600" orientation="portrait" paperSize="9" scale="65" r:id="rId1"/>
  <headerFooter alignWithMargins="0">
    <oddFooter>&amp;C&amp;"標楷體,標準"&amp;14 22</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G48"/>
  <sheetViews>
    <sheetView zoomScale="75" zoomScaleNormal="75"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8" sqref="F8:F15"/>
    </sheetView>
  </sheetViews>
  <sheetFormatPr defaultColWidth="8.8984375" defaultRowHeight="15"/>
  <cols>
    <col min="1" max="1" width="45.69921875" style="30" customWidth="1"/>
    <col min="2" max="2" width="12.69921875" style="30" customWidth="1"/>
    <col min="3" max="4" width="14.69921875" style="30" customWidth="1"/>
    <col min="5" max="5" width="9.3984375" style="30" customWidth="1"/>
    <col min="6" max="6" width="29.5" style="30" customWidth="1"/>
    <col min="7" max="16384" width="8.8984375" style="30" customWidth="1"/>
  </cols>
  <sheetData>
    <row r="1" spans="1:6" ht="27.75">
      <c r="A1" s="448" t="s">
        <v>20</v>
      </c>
      <c r="B1" s="448"/>
      <c r="C1" s="448"/>
      <c r="D1" s="448"/>
      <c r="E1" s="448"/>
      <c r="F1" s="448"/>
    </row>
    <row r="2" spans="1:6" ht="27.75">
      <c r="A2" s="449" t="s">
        <v>21</v>
      </c>
      <c r="B2" s="449"/>
      <c r="C2" s="449"/>
      <c r="D2" s="449"/>
      <c r="E2" s="449"/>
      <c r="F2" s="449"/>
    </row>
    <row r="3" spans="1:6" ht="24">
      <c r="A3" s="450" t="s">
        <v>589</v>
      </c>
      <c r="B3" s="450"/>
      <c r="C3" s="450"/>
      <c r="D3" s="450"/>
      <c r="E3" s="450"/>
      <c r="F3" s="450"/>
    </row>
    <row r="4" spans="1:6" ht="20.25" thickBot="1">
      <c r="A4" s="52"/>
      <c r="F4" s="32" t="s">
        <v>316</v>
      </c>
    </row>
    <row r="5" spans="1:6" ht="30.75" customHeight="1">
      <c r="A5" s="451" t="s">
        <v>167</v>
      </c>
      <c r="B5" s="455" t="s">
        <v>373</v>
      </c>
      <c r="C5" s="455" t="s">
        <v>182</v>
      </c>
      <c r="D5" s="457" t="s">
        <v>183</v>
      </c>
      <c r="E5" s="458"/>
      <c r="F5" s="453" t="s">
        <v>168</v>
      </c>
    </row>
    <row r="6" spans="1:6" ht="54.75" customHeight="1">
      <c r="A6" s="452"/>
      <c r="B6" s="456"/>
      <c r="C6" s="456"/>
      <c r="D6" s="62" t="s">
        <v>184</v>
      </c>
      <c r="E6" s="62" t="s">
        <v>185</v>
      </c>
      <c r="F6" s="454"/>
    </row>
    <row r="7" spans="1:6" ht="27.75" customHeight="1" hidden="1">
      <c r="A7" s="228" t="s">
        <v>166</v>
      </c>
      <c r="B7" s="33">
        <f>B8+B21+B29+B39+B42</f>
        <v>159470000</v>
      </c>
      <c r="C7" s="33">
        <f>C8+C21+C29+C39+C42+C43</f>
        <v>148883844524</v>
      </c>
      <c r="D7" s="71">
        <f>C7-B7</f>
        <v>148724374524</v>
      </c>
      <c r="E7" s="72">
        <f>D7/B7*100</f>
        <v>93261.66333730482</v>
      </c>
      <c r="F7" s="262"/>
    </row>
    <row r="8" spans="1:6" ht="27.75" customHeight="1">
      <c r="A8" s="230" t="s">
        <v>276</v>
      </c>
      <c r="B8" s="34">
        <f>'收支表'!B16</f>
        <v>112303000</v>
      </c>
      <c r="C8" s="34">
        <f>SUM(C9:C20)</f>
        <v>74111970</v>
      </c>
      <c r="D8" s="73">
        <f>C8-B8</f>
        <v>-38191030</v>
      </c>
      <c r="E8" s="75">
        <f>D8/B8*100</f>
        <v>-34.0071324897821</v>
      </c>
      <c r="F8" s="477" t="s">
        <v>619</v>
      </c>
    </row>
    <row r="9" spans="1:6" ht="27.75" customHeight="1">
      <c r="A9" s="230" t="s">
        <v>556</v>
      </c>
      <c r="B9" s="34"/>
      <c r="C9" s="34">
        <v>996072</v>
      </c>
      <c r="D9" s="73"/>
      <c r="E9" s="75"/>
      <c r="F9" s="477"/>
    </row>
    <row r="10" spans="1:6" ht="27.75" customHeight="1">
      <c r="A10" s="230" t="s">
        <v>277</v>
      </c>
      <c r="B10" s="34"/>
      <c r="C10" s="34">
        <v>24471438</v>
      </c>
      <c r="D10" s="73"/>
      <c r="E10" s="74"/>
      <c r="F10" s="477"/>
    </row>
    <row r="11" spans="1:6" ht="27.75" customHeight="1">
      <c r="A11" s="230" t="s">
        <v>278</v>
      </c>
      <c r="B11" s="34"/>
      <c r="C11" s="34">
        <v>1982016</v>
      </c>
      <c r="D11" s="73"/>
      <c r="E11" s="74"/>
      <c r="F11" s="477"/>
    </row>
    <row r="12" spans="1:6" ht="27.75" customHeight="1">
      <c r="A12" s="230" t="s">
        <v>279</v>
      </c>
      <c r="B12" s="34"/>
      <c r="C12" s="34">
        <v>34437064</v>
      </c>
      <c r="D12" s="73"/>
      <c r="E12" s="74"/>
      <c r="F12" s="477"/>
    </row>
    <row r="13" spans="1:6" ht="27.75" customHeight="1">
      <c r="A13" s="230" t="s">
        <v>557</v>
      </c>
      <c r="B13" s="34"/>
      <c r="C13" s="34">
        <v>286107</v>
      </c>
      <c r="D13" s="73"/>
      <c r="E13" s="74"/>
      <c r="F13" s="477"/>
    </row>
    <row r="14" spans="1:6" ht="27.75" customHeight="1">
      <c r="A14" s="230" t="s">
        <v>612</v>
      </c>
      <c r="B14" s="34"/>
      <c r="C14" s="34">
        <v>75925</v>
      </c>
      <c r="D14" s="73"/>
      <c r="E14" s="74"/>
      <c r="F14" s="477"/>
    </row>
    <row r="15" spans="1:7" ht="27.75" customHeight="1">
      <c r="A15" s="230" t="s">
        <v>613</v>
      </c>
      <c r="B15" s="34"/>
      <c r="C15" s="34">
        <v>801870</v>
      </c>
      <c r="D15" s="73"/>
      <c r="E15" s="74"/>
      <c r="F15" s="477"/>
      <c r="G15" s="44"/>
    </row>
    <row r="16" spans="1:7" ht="27.75" customHeight="1">
      <c r="A16" s="230" t="s">
        <v>614</v>
      </c>
      <c r="B16" s="34"/>
      <c r="C16" s="34">
        <v>695334</v>
      </c>
      <c r="D16" s="73"/>
      <c r="E16" s="74"/>
      <c r="F16" s="263"/>
      <c r="G16" s="44"/>
    </row>
    <row r="17" spans="1:7" ht="27.75" customHeight="1">
      <c r="A17" s="230" t="s">
        <v>615</v>
      </c>
      <c r="B17" s="34"/>
      <c r="C17" s="34">
        <v>3647369</v>
      </c>
      <c r="D17" s="73"/>
      <c r="E17" s="74"/>
      <c r="F17" s="263"/>
      <c r="G17" s="44"/>
    </row>
    <row r="18" spans="1:7" ht="27.75" customHeight="1">
      <c r="A18" s="230" t="s">
        <v>616</v>
      </c>
      <c r="B18" s="34"/>
      <c r="C18" s="34">
        <v>1981668</v>
      </c>
      <c r="D18" s="73"/>
      <c r="E18" s="74"/>
      <c r="F18" s="263"/>
      <c r="G18" s="44"/>
    </row>
    <row r="19" spans="1:7" ht="27.75" customHeight="1">
      <c r="A19" s="230" t="s">
        <v>617</v>
      </c>
      <c r="B19" s="34"/>
      <c r="C19" s="34">
        <v>2732731</v>
      </c>
      <c r="D19" s="73"/>
      <c r="E19" s="74"/>
      <c r="F19" s="263"/>
      <c r="G19" s="44"/>
    </row>
    <row r="20" spans="1:7" ht="27.75" customHeight="1">
      <c r="A20" s="230" t="s">
        <v>618</v>
      </c>
      <c r="B20" s="34"/>
      <c r="C20" s="34">
        <v>2004376</v>
      </c>
      <c r="D20" s="73"/>
      <c r="E20" s="74"/>
      <c r="F20" s="263"/>
      <c r="G20" s="44"/>
    </row>
    <row r="21" spans="1:6" ht="27.75" customHeight="1">
      <c r="A21" s="230" t="s">
        <v>280</v>
      </c>
      <c r="B21" s="34"/>
      <c r="C21" s="34">
        <f>SUM(C22:C28)</f>
        <v>2253785099</v>
      </c>
      <c r="D21" s="73">
        <f>C21-B21</f>
        <v>2253785099</v>
      </c>
      <c r="E21" s="75"/>
      <c r="F21" s="264" t="s">
        <v>201</v>
      </c>
    </row>
    <row r="22" spans="1:6" ht="27.75" customHeight="1">
      <c r="A22" s="230" t="s">
        <v>393</v>
      </c>
      <c r="B22" s="34"/>
      <c r="C22" s="34">
        <v>684750436</v>
      </c>
      <c r="D22" s="73"/>
      <c r="E22" s="75"/>
      <c r="F22" s="264"/>
    </row>
    <row r="23" spans="1:6" ht="27.75" customHeight="1">
      <c r="A23" s="230" t="s">
        <v>620</v>
      </c>
      <c r="B23" s="34"/>
      <c r="C23" s="34">
        <v>106452</v>
      </c>
      <c r="D23" s="73"/>
      <c r="E23" s="75"/>
      <c r="F23" s="264"/>
    </row>
    <row r="24" spans="1:6" ht="27.75" customHeight="1">
      <c r="A24" s="230" t="s">
        <v>558</v>
      </c>
      <c r="B24" s="34"/>
      <c r="C24" s="34">
        <v>769021452</v>
      </c>
      <c r="D24" s="73"/>
      <c r="E24" s="75"/>
      <c r="F24" s="264"/>
    </row>
    <row r="25" spans="1:6" ht="27.75" customHeight="1">
      <c r="A25" s="230" t="s">
        <v>465</v>
      </c>
      <c r="B25" s="34"/>
      <c r="C25" s="34">
        <v>98429157</v>
      </c>
      <c r="D25" s="73"/>
      <c r="E25" s="75"/>
      <c r="F25" s="264"/>
    </row>
    <row r="26" spans="1:6" ht="27.75" customHeight="1">
      <c r="A26" s="230" t="s">
        <v>559</v>
      </c>
      <c r="B26" s="34"/>
      <c r="C26" s="34">
        <v>195500</v>
      </c>
      <c r="D26" s="73"/>
      <c r="E26" s="74"/>
      <c r="F26" s="264"/>
    </row>
    <row r="27" spans="1:6" ht="27.75" customHeight="1">
      <c r="A27" s="230" t="s">
        <v>281</v>
      </c>
      <c r="B27" s="34"/>
      <c r="C27" s="34">
        <v>495413962</v>
      </c>
      <c r="D27" s="73"/>
      <c r="E27" s="74"/>
      <c r="F27" s="264"/>
    </row>
    <row r="28" spans="1:6" ht="27.75" customHeight="1">
      <c r="A28" s="230" t="s">
        <v>282</v>
      </c>
      <c r="B28" s="34"/>
      <c r="C28" s="34">
        <v>205868140</v>
      </c>
      <c r="D28" s="73"/>
      <c r="E28" s="74"/>
      <c r="F28" s="264"/>
    </row>
    <row r="29" spans="1:6" ht="27.75" customHeight="1">
      <c r="A29" s="230" t="s">
        <v>283</v>
      </c>
      <c r="B29" s="34"/>
      <c r="C29" s="34">
        <f>SUM(C30:C38)</f>
        <v>53554750626</v>
      </c>
      <c r="D29" s="73">
        <f>C29-B29</f>
        <v>53554750626</v>
      </c>
      <c r="E29" s="75"/>
      <c r="F29" s="264" t="s">
        <v>202</v>
      </c>
    </row>
    <row r="30" spans="1:6" ht="27.75" customHeight="1">
      <c r="A30" s="230" t="s">
        <v>394</v>
      </c>
      <c r="B30" s="34"/>
      <c r="C30" s="34">
        <v>4032063914</v>
      </c>
      <c r="D30" s="73"/>
      <c r="E30" s="75"/>
      <c r="F30" s="264"/>
    </row>
    <row r="31" spans="1:6" ht="27.75" customHeight="1">
      <c r="A31" s="230" t="s">
        <v>284</v>
      </c>
      <c r="B31" s="34"/>
      <c r="C31" s="34">
        <v>251900886</v>
      </c>
      <c r="D31" s="73"/>
      <c r="E31" s="74"/>
      <c r="F31" s="265"/>
    </row>
    <row r="32" spans="1:6" ht="27.75" customHeight="1">
      <c r="A32" s="230" t="s">
        <v>285</v>
      </c>
      <c r="B32" s="34"/>
      <c r="C32" s="34">
        <v>129448723</v>
      </c>
      <c r="D32" s="73"/>
      <c r="E32" s="74"/>
      <c r="F32" s="265"/>
    </row>
    <row r="33" spans="1:6" ht="27.75" customHeight="1">
      <c r="A33" s="230" t="s">
        <v>286</v>
      </c>
      <c r="B33" s="34"/>
      <c r="C33" s="34">
        <v>735481779</v>
      </c>
      <c r="D33" s="73"/>
      <c r="E33" s="74"/>
      <c r="F33" s="265"/>
    </row>
    <row r="34" spans="1:6" ht="27.75" customHeight="1">
      <c r="A34" s="230" t="s">
        <v>287</v>
      </c>
      <c r="B34" s="34"/>
      <c r="C34" s="34">
        <v>13043952474</v>
      </c>
      <c r="D34" s="73"/>
      <c r="E34" s="74"/>
      <c r="F34" s="265"/>
    </row>
    <row r="35" spans="1:6" ht="27.75" customHeight="1">
      <c r="A35" s="230" t="s">
        <v>288</v>
      </c>
      <c r="B35" s="34"/>
      <c r="C35" s="34">
        <v>32626767415</v>
      </c>
      <c r="D35" s="73"/>
      <c r="E35" s="74"/>
      <c r="F35" s="265"/>
    </row>
    <row r="36" spans="1:6" ht="27.75" customHeight="1">
      <c r="A36" s="230" t="s">
        <v>289</v>
      </c>
      <c r="B36" s="34"/>
      <c r="C36" s="34">
        <v>2584800685</v>
      </c>
      <c r="D36" s="73"/>
      <c r="E36" s="74"/>
      <c r="F36" s="265"/>
    </row>
    <row r="37" spans="1:6" ht="27.75" customHeight="1">
      <c r="A37" s="230" t="s">
        <v>560</v>
      </c>
      <c r="B37" s="34"/>
      <c r="C37" s="34">
        <v>136000000</v>
      </c>
      <c r="D37" s="73"/>
      <c r="E37" s="74"/>
      <c r="F37" s="265"/>
    </row>
    <row r="38" spans="1:6" ht="27.75" customHeight="1">
      <c r="A38" s="230" t="s">
        <v>561</v>
      </c>
      <c r="B38" s="34"/>
      <c r="C38" s="34">
        <v>14334750</v>
      </c>
      <c r="D38" s="73"/>
      <c r="E38" s="74"/>
      <c r="F38" s="265"/>
    </row>
    <row r="39" spans="1:6" ht="27.75" customHeight="1">
      <c r="A39" s="230" t="s">
        <v>290</v>
      </c>
      <c r="B39" s="34"/>
      <c r="C39" s="34">
        <f>C40+C41</f>
        <v>92949614537</v>
      </c>
      <c r="D39" s="73">
        <f>C39-B39</f>
        <v>92949614537</v>
      </c>
      <c r="E39" s="74"/>
      <c r="F39" s="264" t="s">
        <v>203</v>
      </c>
    </row>
    <row r="40" spans="1:6" ht="27.75" customHeight="1">
      <c r="A40" s="230" t="s">
        <v>291</v>
      </c>
      <c r="B40" s="34"/>
      <c r="C40" s="34">
        <v>17731516462</v>
      </c>
      <c r="D40" s="73"/>
      <c r="E40" s="74"/>
      <c r="F40" s="265"/>
    </row>
    <row r="41" spans="1:6" ht="27.75" customHeight="1">
      <c r="A41" s="230" t="s">
        <v>292</v>
      </c>
      <c r="B41" s="34"/>
      <c r="C41" s="34">
        <v>75218098075</v>
      </c>
      <c r="D41" s="73"/>
      <c r="E41" s="74"/>
      <c r="F41" s="265"/>
    </row>
    <row r="42" spans="1:6" ht="27.75" customHeight="1">
      <c r="A42" s="230" t="s">
        <v>293</v>
      </c>
      <c r="B42" s="34">
        <f>'收支表'!B20</f>
        <v>47167000</v>
      </c>
      <c r="C42" s="34">
        <v>51580074</v>
      </c>
      <c r="D42" s="73">
        <f>C42-B42</f>
        <v>4413074</v>
      </c>
      <c r="E42" s="75">
        <f>D42/B42*100</f>
        <v>9.356274513961033</v>
      </c>
      <c r="F42" s="263"/>
    </row>
    <row r="43" spans="1:6" ht="27.75" customHeight="1">
      <c r="A43" s="230" t="s">
        <v>601</v>
      </c>
      <c r="B43" s="34"/>
      <c r="C43" s="34">
        <v>2218</v>
      </c>
      <c r="D43" s="73">
        <f>C43-B43</f>
        <v>2218</v>
      </c>
      <c r="E43" s="75"/>
      <c r="F43" s="476" t="s">
        <v>621</v>
      </c>
    </row>
    <row r="44" spans="1:6" ht="27.75" customHeight="1">
      <c r="A44" s="230"/>
      <c r="B44" s="34"/>
      <c r="C44" s="34"/>
      <c r="D44" s="73"/>
      <c r="E44" s="75"/>
      <c r="F44" s="447"/>
    </row>
    <row r="45" spans="1:6" ht="27.75" customHeight="1" thickBot="1">
      <c r="A45" s="255" t="s">
        <v>56</v>
      </c>
      <c r="B45" s="35">
        <f>B7</f>
        <v>159470000</v>
      </c>
      <c r="C45" s="35">
        <f>C7</f>
        <v>148883844524</v>
      </c>
      <c r="D45" s="35">
        <f>D7</f>
        <v>148724374524</v>
      </c>
      <c r="E45" s="261">
        <f>E7</f>
        <v>93261.66333730482</v>
      </c>
      <c r="F45" s="266"/>
    </row>
    <row r="46" ht="21.75" customHeight="1">
      <c r="A46" s="30" t="s">
        <v>580</v>
      </c>
    </row>
    <row r="47" ht="21.75" customHeight="1">
      <c r="A47" s="54" t="s">
        <v>622</v>
      </c>
    </row>
    <row r="48" ht="21.75" customHeight="1">
      <c r="A48" s="54"/>
    </row>
  </sheetData>
  <sheetProtection/>
  <mergeCells count="10">
    <mergeCell ref="F43:F44"/>
    <mergeCell ref="F8:F15"/>
    <mergeCell ref="A1:F1"/>
    <mergeCell ref="A2:F2"/>
    <mergeCell ref="A3:F3"/>
    <mergeCell ref="A5:A6"/>
    <mergeCell ref="F5:F6"/>
    <mergeCell ref="B5:B6"/>
    <mergeCell ref="D5:E5"/>
    <mergeCell ref="C5:C6"/>
  </mergeCells>
  <printOptions/>
  <pageMargins left="0.5905511811023623" right="0.3937007874015748" top="0.7874015748031497" bottom="0.7874015748031497" header="0.11811023622047245" footer="0.3937007874015748"/>
  <pageSetup fitToHeight="1" fitToWidth="1" horizontalDpi="600" verticalDpi="600" orientation="portrait" paperSize="9" scale="53" r:id="rId1"/>
  <headerFooter alignWithMargins="0">
    <oddFooter>&amp;C&amp;"標楷體,標準"&amp;14 23</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41" sqref="A41"/>
    </sheetView>
  </sheetViews>
  <sheetFormatPr defaultColWidth="8.796875" defaultRowHeight="15"/>
  <cols>
    <col min="1" max="1" width="41.69921875" style="0" customWidth="1"/>
    <col min="2" max="2" width="16.69921875" style="12" customWidth="1"/>
    <col min="3" max="3" width="16.69921875" style="0" customWidth="1"/>
  </cols>
  <sheetData>
    <row r="1" spans="1:3" ht="19.5" customHeight="1">
      <c r="A1" s="478" t="s">
        <v>20</v>
      </c>
      <c r="B1" s="478"/>
      <c r="C1" s="478"/>
    </row>
    <row r="2" spans="1:3" ht="19.5" customHeight="1">
      <c r="A2" s="479" t="s">
        <v>205</v>
      </c>
      <c r="B2" s="479"/>
      <c r="C2" s="479"/>
    </row>
    <row r="3" spans="1:3" ht="19.5" customHeight="1">
      <c r="A3" s="480" t="s">
        <v>590</v>
      </c>
      <c r="B3" s="480"/>
      <c r="C3" s="480"/>
    </row>
    <row r="4" spans="1:3" ht="19.5" customHeight="1" thickBot="1">
      <c r="A4" s="30"/>
      <c r="B4" s="31"/>
      <c r="C4" s="79" t="s">
        <v>317</v>
      </c>
    </row>
    <row r="5" spans="1:3" s="13" customFormat="1" ht="21" customHeight="1">
      <c r="A5" s="239" t="s">
        <v>217</v>
      </c>
      <c r="B5" s="240" t="s">
        <v>140</v>
      </c>
      <c r="C5" s="241" t="s">
        <v>141</v>
      </c>
    </row>
    <row r="6" spans="1:3" s="13" customFormat="1" ht="21" customHeight="1">
      <c r="A6" s="267" t="s">
        <v>209</v>
      </c>
      <c r="B6" s="82">
        <f>B7</f>
        <v>2000</v>
      </c>
      <c r="C6" s="268"/>
    </row>
    <row r="7" spans="1:3" s="13" customFormat="1" ht="21" customHeight="1">
      <c r="A7" s="242" t="s">
        <v>210</v>
      </c>
      <c r="B7" s="83">
        <v>2000</v>
      </c>
      <c r="C7" s="269"/>
    </row>
    <row r="8" spans="1:3" s="13" customFormat="1" ht="21" customHeight="1">
      <c r="A8" s="242" t="s">
        <v>37</v>
      </c>
      <c r="B8" s="83">
        <f>SUM(B9:B23)</f>
        <v>51633277265</v>
      </c>
      <c r="C8" s="269"/>
    </row>
    <row r="9" spans="1:3" s="13" customFormat="1" ht="21" customHeight="1">
      <c r="A9" s="242" t="s">
        <v>129</v>
      </c>
      <c r="B9" s="83">
        <v>2200195868</v>
      </c>
      <c r="C9" s="269"/>
    </row>
    <row r="10" spans="1:3" s="13" customFormat="1" ht="21" customHeight="1">
      <c r="A10" s="242" t="s">
        <v>335</v>
      </c>
      <c r="B10" s="83">
        <v>18310500000</v>
      </c>
      <c r="C10" s="269"/>
    </row>
    <row r="11" spans="1:3" s="13" customFormat="1" ht="21" customHeight="1">
      <c r="A11" s="242" t="s">
        <v>623</v>
      </c>
      <c r="B11" s="83">
        <v>8085000000</v>
      </c>
      <c r="C11" s="269"/>
    </row>
    <row r="12" spans="1:3" s="13" customFormat="1" ht="21" customHeight="1">
      <c r="A12" s="242" t="s">
        <v>624</v>
      </c>
      <c r="B12" s="83">
        <v>2</v>
      </c>
      <c r="C12" s="269"/>
    </row>
    <row r="13" spans="1:3" s="13" customFormat="1" ht="21" customHeight="1">
      <c r="A13" s="242" t="s">
        <v>625</v>
      </c>
      <c r="B13" s="83">
        <v>5000000000</v>
      </c>
      <c r="C13" s="269"/>
    </row>
    <row r="14" spans="1:3" s="13" customFormat="1" ht="21" customHeight="1">
      <c r="A14" s="242" t="s">
        <v>626</v>
      </c>
      <c r="B14" s="83">
        <v>5000000000</v>
      </c>
      <c r="C14" s="269"/>
    </row>
    <row r="15" spans="1:3" s="13" customFormat="1" ht="21" customHeight="1">
      <c r="A15" s="242" t="s">
        <v>322</v>
      </c>
      <c r="B15" s="83">
        <v>1779681755</v>
      </c>
      <c r="C15" s="269"/>
    </row>
    <row r="16" spans="1:3" s="13" customFormat="1" ht="21" customHeight="1">
      <c r="A16" s="242" t="s">
        <v>336</v>
      </c>
      <c r="B16" s="83">
        <v>196</v>
      </c>
      <c r="C16" s="269"/>
    </row>
    <row r="17" spans="1:3" s="13" customFormat="1" ht="21" customHeight="1">
      <c r="A17" s="242" t="s">
        <v>323</v>
      </c>
      <c r="B17" s="83">
        <v>19957684</v>
      </c>
      <c r="C17" s="269"/>
    </row>
    <row r="18" spans="1:3" s="13" customFormat="1" ht="21" customHeight="1">
      <c r="A18" s="242" t="s">
        <v>627</v>
      </c>
      <c r="B18" s="83">
        <v>550347108</v>
      </c>
      <c r="C18" s="269"/>
    </row>
    <row r="19" spans="1:3" s="13" customFormat="1" ht="21" customHeight="1">
      <c r="A19" s="242" t="s">
        <v>211</v>
      </c>
      <c r="B19" s="83">
        <v>1097027227</v>
      </c>
      <c r="C19" s="269"/>
    </row>
    <row r="20" spans="1:3" s="13" customFormat="1" ht="21" customHeight="1">
      <c r="A20" s="242" t="s">
        <v>395</v>
      </c>
      <c r="B20" s="83">
        <v>3342962</v>
      </c>
      <c r="C20" s="269"/>
    </row>
    <row r="21" spans="1:3" s="13" customFormat="1" ht="21" customHeight="1">
      <c r="A21" s="242" t="s">
        <v>513</v>
      </c>
      <c r="B21" s="83">
        <v>488640</v>
      </c>
      <c r="C21" s="269"/>
    </row>
    <row r="22" spans="1:3" s="13" customFormat="1" ht="21" customHeight="1">
      <c r="A22" s="242" t="s">
        <v>514</v>
      </c>
      <c r="B22" s="83">
        <v>6989405365</v>
      </c>
      <c r="C22" s="269"/>
    </row>
    <row r="23" spans="1:3" s="13" customFormat="1" ht="21" customHeight="1">
      <c r="A23" s="242" t="s">
        <v>628</v>
      </c>
      <c r="B23" s="83">
        <v>2597330458</v>
      </c>
      <c r="C23" s="269"/>
    </row>
    <row r="24" spans="1:3" s="13" customFormat="1" ht="21" customHeight="1">
      <c r="A24" s="242" t="s">
        <v>212</v>
      </c>
      <c r="B24" s="83">
        <v>3533313724</v>
      </c>
      <c r="C24" s="269"/>
    </row>
    <row r="25" spans="1:3" s="13" customFormat="1" ht="21" customHeight="1">
      <c r="A25" s="242" t="s">
        <v>213</v>
      </c>
      <c r="B25" s="83">
        <f>B26+B27</f>
        <v>172477087819</v>
      </c>
      <c r="C25" s="269"/>
    </row>
    <row r="26" spans="1:3" s="13" customFormat="1" ht="21" customHeight="1">
      <c r="A26" s="242" t="s">
        <v>130</v>
      </c>
      <c r="B26" s="83">
        <v>152567300000</v>
      </c>
      <c r="C26" s="269"/>
    </row>
    <row r="27" spans="1:3" s="13" customFormat="1" ht="21" customHeight="1">
      <c r="A27" s="242" t="s">
        <v>131</v>
      </c>
      <c r="B27" s="83">
        <v>19909787819</v>
      </c>
      <c r="C27" s="269"/>
    </row>
    <row r="28" spans="1:3" s="13" customFormat="1" ht="21" customHeight="1">
      <c r="A28" s="242" t="s">
        <v>214</v>
      </c>
      <c r="B28" s="83">
        <f>B29+B30</f>
        <v>176092299911</v>
      </c>
      <c r="C28" s="269"/>
    </row>
    <row r="29" spans="1:3" s="13" customFormat="1" ht="21" customHeight="1">
      <c r="A29" s="242" t="s">
        <v>132</v>
      </c>
      <c r="B29" s="83">
        <v>165558070000</v>
      </c>
      <c r="C29" s="269"/>
    </row>
    <row r="30" spans="1:3" s="13" customFormat="1" ht="21" customHeight="1">
      <c r="A30" s="242" t="s">
        <v>337</v>
      </c>
      <c r="B30" s="83">
        <v>10534229911</v>
      </c>
      <c r="C30" s="269"/>
    </row>
    <row r="31" spans="1:3" s="13" customFormat="1" ht="21" customHeight="1">
      <c r="A31" s="242"/>
      <c r="B31" s="83"/>
      <c r="C31" s="269"/>
    </row>
    <row r="32" spans="1:3" s="13" customFormat="1" ht="21" customHeight="1">
      <c r="A32" s="242"/>
      <c r="B32" s="83"/>
      <c r="C32" s="269"/>
    </row>
    <row r="33" spans="1:3" s="13" customFormat="1" ht="18.75" customHeight="1">
      <c r="A33" s="270"/>
      <c r="B33" s="84"/>
      <c r="C33" s="269"/>
    </row>
    <row r="34" spans="1:3" s="13" customFormat="1" ht="21" customHeight="1" thickBot="1">
      <c r="A34" s="248" t="s">
        <v>128</v>
      </c>
      <c r="B34" s="249">
        <f>B6+B8+B24+B25+B28</f>
        <v>403735980719</v>
      </c>
      <c r="C34" s="27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96" r:id="rId1"/>
  <headerFooter alignWithMargins="0">
    <oddFooter>&amp;C&amp;"標楷體,標準" &amp;11 24</oddFooter>
  </headerFooter>
  <ignoredErrors>
    <ignoredError sqref="B8" formulaRange="1"/>
  </ignoredErrors>
</worksheet>
</file>

<file path=xl/worksheets/sheet17.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2">
      <pane xSplit="1" ySplit="5" topLeftCell="B26" activePane="bottomRight" state="frozen"/>
      <selection pane="topLeft" activeCell="A2" sqref="A2"/>
      <selection pane="topRight" activeCell="B2" sqref="B2"/>
      <selection pane="bottomLeft" activeCell="A7" sqref="A7"/>
      <selection pane="bottomRight" activeCell="J31" sqref="J31"/>
    </sheetView>
  </sheetViews>
  <sheetFormatPr defaultColWidth="8.8984375" defaultRowHeight="15"/>
  <cols>
    <col min="1" max="1" width="22" style="180" bestFit="1" customWidth="1"/>
    <col min="2" max="5" width="14.69921875" style="180" customWidth="1"/>
    <col min="6" max="6" width="14.69921875" style="181" customWidth="1"/>
    <col min="7" max="7" width="5.09765625" style="180" hidden="1" customWidth="1"/>
    <col min="8" max="8" width="18.296875" style="180" bestFit="1" customWidth="1"/>
    <col min="9" max="9" width="16.09765625" style="181" hidden="1" customWidth="1"/>
    <col min="10" max="10" width="18.296875" style="180" bestFit="1" customWidth="1"/>
    <col min="11" max="16384" width="8.8984375" style="180" customWidth="1"/>
  </cols>
  <sheetData>
    <row r="1" spans="1:7" ht="19.5" customHeight="1">
      <c r="A1" s="481" t="s">
        <v>331</v>
      </c>
      <c r="B1" s="481"/>
      <c r="C1" s="481"/>
      <c r="D1" s="482"/>
      <c r="E1" s="482"/>
      <c r="F1" s="482"/>
      <c r="G1" s="482"/>
    </row>
    <row r="2" spans="1:7" ht="19.5" customHeight="1">
      <c r="A2" s="483" t="s">
        <v>332</v>
      </c>
      <c r="B2" s="483"/>
      <c r="C2" s="483"/>
      <c r="D2" s="483"/>
      <c r="E2" s="483"/>
      <c r="F2" s="483"/>
      <c r="G2" s="483"/>
    </row>
    <row r="3" spans="1:7" ht="19.5" customHeight="1">
      <c r="A3" s="484" t="s">
        <v>590</v>
      </c>
      <c r="B3" s="484"/>
      <c r="C3" s="484"/>
      <c r="D3" s="484"/>
      <c r="E3" s="484"/>
      <c r="F3" s="484"/>
      <c r="G3" s="484"/>
    </row>
    <row r="4" spans="1:6" ht="19.5" customHeight="1" thickBot="1">
      <c r="A4" s="131"/>
      <c r="B4" s="131"/>
      <c r="C4" s="131"/>
      <c r="D4" s="131"/>
      <c r="E4" s="131"/>
      <c r="F4" s="182" t="s">
        <v>333</v>
      </c>
    </row>
    <row r="5" spans="1:9" s="183" customFormat="1" ht="30" customHeight="1">
      <c r="A5" s="485" t="s">
        <v>466</v>
      </c>
      <c r="B5" s="490" t="s">
        <v>467</v>
      </c>
      <c r="C5" s="491"/>
      <c r="D5" s="491"/>
      <c r="E5" s="492"/>
      <c r="F5" s="486" t="s">
        <v>468</v>
      </c>
      <c r="G5" s="488" t="s">
        <v>239</v>
      </c>
      <c r="I5" s="184"/>
    </row>
    <row r="6" spans="1:9" s="183" customFormat="1" ht="30" customHeight="1">
      <c r="A6" s="387"/>
      <c r="B6" s="179" t="s">
        <v>469</v>
      </c>
      <c r="C6" s="179" t="s">
        <v>470</v>
      </c>
      <c r="D6" s="179" t="s">
        <v>471</v>
      </c>
      <c r="E6" s="179" t="s">
        <v>472</v>
      </c>
      <c r="F6" s="487"/>
      <c r="G6" s="489"/>
      <c r="I6" s="184"/>
    </row>
    <row r="7" spans="1:9" s="185" customFormat="1" ht="27.75" customHeight="1">
      <c r="A7" s="272" t="s">
        <v>473</v>
      </c>
      <c r="B7" s="335">
        <v>838200000</v>
      </c>
      <c r="C7" s="328"/>
      <c r="D7" s="335">
        <v>4950080000</v>
      </c>
      <c r="E7" s="328"/>
      <c r="F7" s="273">
        <f aca="true" t="shared" si="0" ref="F7:F33">SUM(B7:E7)</f>
        <v>5788280000</v>
      </c>
      <c r="G7" s="224"/>
      <c r="I7" s="184">
        <v>48512860000</v>
      </c>
    </row>
    <row r="8" spans="1:9" s="185" customFormat="1" ht="27.75" customHeight="1">
      <c r="A8" s="272" t="s">
        <v>474</v>
      </c>
      <c r="B8" s="335">
        <v>43810000000</v>
      </c>
      <c r="C8" s="335">
        <v>7518865253</v>
      </c>
      <c r="D8" s="335">
        <v>114013600000</v>
      </c>
      <c r="E8" s="328"/>
      <c r="F8" s="273">
        <f t="shared" si="0"/>
        <v>165342465253</v>
      </c>
      <c r="G8" s="224"/>
      <c r="I8" s="184"/>
    </row>
    <row r="9" spans="1:9" s="185" customFormat="1" ht="27.75" customHeight="1">
      <c r="A9" s="272" t="s">
        <v>475</v>
      </c>
      <c r="B9" s="335"/>
      <c r="C9" s="335">
        <v>2126044728</v>
      </c>
      <c r="D9" s="335">
        <v>3000000</v>
      </c>
      <c r="E9" s="328"/>
      <c r="F9" s="273">
        <f t="shared" si="0"/>
        <v>2129044728</v>
      </c>
      <c r="G9" s="224"/>
      <c r="I9" s="184">
        <v>20155500000</v>
      </c>
    </row>
    <row r="10" spans="1:9" s="185" customFormat="1" ht="27.75" customHeight="1">
      <c r="A10" s="272" t="s">
        <v>732</v>
      </c>
      <c r="B10" s="335"/>
      <c r="C10" s="335"/>
      <c r="D10" s="335">
        <v>650000000</v>
      </c>
      <c r="E10" s="335">
        <v>586389641</v>
      </c>
      <c r="F10" s="273">
        <f t="shared" si="0"/>
        <v>1236389641</v>
      </c>
      <c r="G10" s="224"/>
      <c r="I10" s="184"/>
    </row>
    <row r="11" spans="1:9" s="185" customFormat="1" ht="27.75" customHeight="1">
      <c r="A11" s="272" t="s">
        <v>733</v>
      </c>
      <c r="B11" s="335">
        <v>700000000</v>
      </c>
      <c r="C11" s="335"/>
      <c r="D11" s="335"/>
      <c r="E11" s="328"/>
      <c r="F11" s="273">
        <f t="shared" si="0"/>
        <v>700000000</v>
      </c>
      <c r="G11" s="224"/>
      <c r="I11" s="184"/>
    </row>
    <row r="12" spans="1:9" s="183" customFormat="1" ht="27.75" customHeight="1">
      <c r="A12" s="272" t="s">
        <v>476</v>
      </c>
      <c r="B12" s="335">
        <v>3050000000</v>
      </c>
      <c r="C12" s="335">
        <v>3996956419</v>
      </c>
      <c r="D12" s="335"/>
      <c r="E12" s="335"/>
      <c r="F12" s="273">
        <f t="shared" si="0"/>
        <v>7046956419</v>
      </c>
      <c r="G12" s="224"/>
      <c r="I12" s="184">
        <v>17565000000</v>
      </c>
    </row>
    <row r="13" spans="1:9" s="185" customFormat="1" ht="27.75" customHeight="1">
      <c r="A13" s="272" t="s">
        <v>477</v>
      </c>
      <c r="B13" s="335">
        <v>6000000000</v>
      </c>
      <c r="C13" s="328"/>
      <c r="D13" s="335"/>
      <c r="E13" s="328"/>
      <c r="F13" s="273">
        <f t="shared" si="0"/>
        <v>6000000000</v>
      </c>
      <c r="G13" s="224"/>
      <c r="I13" s="184">
        <v>6842000000</v>
      </c>
    </row>
    <row r="14" spans="1:9" s="185" customFormat="1" ht="27.75" customHeight="1">
      <c r="A14" s="272" t="s">
        <v>734</v>
      </c>
      <c r="B14" s="335">
        <v>500000000</v>
      </c>
      <c r="C14" s="328"/>
      <c r="D14" s="335">
        <v>1200000000</v>
      </c>
      <c r="E14" s="328"/>
      <c r="F14" s="273">
        <f t="shared" si="0"/>
        <v>1700000000</v>
      </c>
      <c r="G14" s="224"/>
      <c r="I14" s="184"/>
    </row>
    <row r="15" spans="1:9" s="185" customFormat="1" ht="27.75" customHeight="1">
      <c r="A15" s="272" t="s">
        <v>478</v>
      </c>
      <c r="B15" s="335">
        <v>15000000000</v>
      </c>
      <c r="C15" s="328"/>
      <c r="D15" s="335"/>
      <c r="E15" s="328"/>
      <c r="F15" s="273">
        <f t="shared" si="0"/>
        <v>15000000000</v>
      </c>
      <c r="G15" s="224"/>
      <c r="I15" s="184">
        <v>6200000000</v>
      </c>
    </row>
    <row r="16" spans="1:9" s="185" customFormat="1" ht="27.75" customHeight="1">
      <c r="A16" s="272" t="s">
        <v>479</v>
      </c>
      <c r="B16" s="335">
        <v>3000000000</v>
      </c>
      <c r="C16" s="328"/>
      <c r="D16" s="335">
        <v>8025000000</v>
      </c>
      <c r="E16" s="328"/>
      <c r="F16" s="273">
        <f t="shared" si="0"/>
        <v>11025000000</v>
      </c>
      <c r="G16" s="224"/>
      <c r="I16" s="184">
        <v>1250000000</v>
      </c>
    </row>
    <row r="17" spans="1:9" s="185" customFormat="1" ht="27.75" customHeight="1">
      <c r="A17" s="272" t="s">
        <v>735</v>
      </c>
      <c r="B17" s="335">
        <v>7500000000</v>
      </c>
      <c r="C17" s="328"/>
      <c r="D17" s="335"/>
      <c r="E17" s="328"/>
      <c r="F17" s="273">
        <f t="shared" si="0"/>
        <v>7500000000</v>
      </c>
      <c r="G17" s="224"/>
      <c r="I17" s="184"/>
    </row>
    <row r="18" spans="1:9" s="185" customFormat="1" ht="27.75" customHeight="1">
      <c r="A18" s="272" t="s">
        <v>566</v>
      </c>
      <c r="B18" s="335">
        <v>3000000000</v>
      </c>
      <c r="C18" s="328"/>
      <c r="D18" s="335"/>
      <c r="E18" s="328"/>
      <c r="F18" s="273">
        <f t="shared" si="0"/>
        <v>3000000000</v>
      </c>
      <c r="G18" s="224"/>
      <c r="I18" s="184"/>
    </row>
    <row r="19" spans="1:9" s="185" customFormat="1" ht="27.75" customHeight="1">
      <c r="A19" s="272" t="s">
        <v>480</v>
      </c>
      <c r="B19" s="335"/>
      <c r="C19" s="328"/>
      <c r="D19" s="335">
        <v>1500000000</v>
      </c>
      <c r="E19" s="328"/>
      <c r="F19" s="273">
        <f t="shared" si="0"/>
        <v>1500000000</v>
      </c>
      <c r="G19" s="224"/>
      <c r="I19" s="184"/>
    </row>
    <row r="20" spans="1:9" s="185" customFormat="1" ht="27.75" customHeight="1">
      <c r="A20" s="272" t="s">
        <v>481</v>
      </c>
      <c r="B20" s="335">
        <v>15615100000</v>
      </c>
      <c r="C20" s="328"/>
      <c r="D20" s="335">
        <v>3000000000</v>
      </c>
      <c r="E20" s="328"/>
      <c r="F20" s="273">
        <f t="shared" si="0"/>
        <v>18615100000</v>
      </c>
      <c r="G20" s="224"/>
      <c r="I20" s="184"/>
    </row>
    <row r="21" spans="1:9" s="185" customFormat="1" ht="27.75" customHeight="1">
      <c r="A21" s="272" t="s">
        <v>567</v>
      </c>
      <c r="B21" s="335"/>
      <c r="C21" s="328"/>
      <c r="D21" s="335">
        <v>4000000000</v>
      </c>
      <c r="E21" s="328"/>
      <c r="F21" s="273">
        <f t="shared" si="0"/>
        <v>4000000000</v>
      </c>
      <c r="G21" s="224"/>
      <c r="I21" s="184">
        <v>500000000</v>
      </c>
    </row>
    <row r="22" spans="1:9" s="183" customFormat="1" ht="27.75" customHeight="1">
      <c r="A22" s="272" t="s">
        <v>482</v>
      </c>
      <c r="B22" s="335"/>
      <c r="C22" s="328"/>
      <c r="D22" s="335">
        <v>8541090000</v>
      </c>
      <c r="E22" s="328"/>
      <c r="F22" s="273">
        <f t="shared" si="0"/>
        <v>8541090000</v>
      </c>
      <c r="G22" s="224"/>
      <c r="I22" s="184">
        <v>2069100000</v>
      </c>
    </row>
    <row r="23" spans="1:9" s="183" customFormat="1" ht="27.75" customHeight="1">
      <c r="A23" s="272" t="s">
        <v>483</v>
      </c>
      <c r="B23" s="335"/>
      <c r="C23" s="328"/>
      <c r="D23" s="335">
        <v>1000000000</v>
      </c>
      <c r="E23" s="328"/>
      <c r="F23" s="273">
        <f t="shared" si="0"/>
        <v>1000000000</v>
      </c>
      <c r="G23" s="224"/>
      <c r="I23" s="184">
        <v>1000000000</v>
      </c>
    </row>
    <row r="24" spans="1:9" s="183" customFormat="1" ht="27.75" customHeight="1">
      <c r="A24" s="272" t="s">
        <v>484</v>
      </c>
      <c r="B24" s="335">
        <v>2050000000</v>
      </c>
      <c r="C24" s="328"/>
      <c r="D24" s="335">
        <v>1560000000</v>
      </c>
      <c r="E24" s="328"/>
      <c r="F24" s="273">
        <f t="shared" si="0"/>
        <v>3610000000</v>
      </c>
      <c r="G24" s="224"/>
      <c r="I24" s="184">
        <v>3926540000</v>
      </c>
    </row>
    <row r="25" spans="1:9" s="183" customFormat="1" ht="27.75" customHeight="1">
      <c r="A25" s="272" t="s">
        <v>736</v>
      </c>
      <c r="B25" s="335">
        <v>200000000</v>
      </c>
      <c r="C25" s="328"/>
      <c r="D25" s="335"/>
      <c r="E25" s="328"/>
      <c r="F25" s="273">
        <f t="shared" si="0"/>
        <v>200000000</v>
      </c>
      <c r="G25" s="224"/>
      <c r="I25" s="184"/>
    </row>
    <row r="26" spans="1:9" s="183" customFormat="1" ht="27.75" customHeight="1">
      <c r="A26" s="272" t="s">
        <v>57</v>
      </c>
      <c r="B26" s="335">
        <v>13974000000</v>
      </c>
      <c r="C26" s="335">
        <v>5583430231</v>
      </c>
      <c r="D26" s="335">
        <v>4650000000</v>
      </c>
      <c r="E26" s="335">
        <v>5980308573</v>
      </c>
      <c r="F26" s="273">
        <f t="shared" si="0"/>
        <v>30187738804</v>
      </c>
      <c r="G26" s="224"/>
      <c r="I26" s="184">
        <v>4500000000</v>
      </c>
    </row>
    <row r="27" spans="1:9" s="183" customFormat="1" ht="27.75" customHeight="1">
      <c r="A27" s="272" t="s">
        <v>485</v>
      </c>
      <c r="B27" s="335">
        <v>15350000000</v>
      </c>
      <c r="C27" s="335"/>
      <c r="D27" s="335">
        <v>1000000000</v>
      </c>
      <c r="E27" s="335">
        <v>3967531697</v>
      </c>
      <c r="F27" s="273">
        <f t="shared" si="0"/>
        <v>20317531697</v>
      </c>
      <c r="G27" s="224"/>
      <c r="I27" s="184">
        <v>14600000000</v>
      </c>
    </row>
    <row r="28" spans="1:9" s="185" customFormat="1" ht="27.75" customHeight="1">
      <c r="A28" s="272" t="s">
        <v>486</v>
      </c>
      <c r="B28" s="335">
        <v>1980000000</v>
      </c>
      <c r="C28" s="328"/>
      <c r="D28" s="335">
        <v>465300000</v>
      </c>
      <c r="E28" s="328"/>
      <c r="F28" s="273">
        <f t="shared" si="0"/>
        <v>2445300000</v>
      </c>
      <c r="G28" s="224"/>
      <c r="I28" s="184">
        <v>8479500000</v>
      </c>
    </row>
    <row r="29" spans="1:9" s="185" customFormat="1" ht="27.75" customHeight="1">
      <c r="A29" s="272" t="s">
        <v>487</v>
      </c>
      <c r="B29" s="335">
        <v>3000000000</v>
      </c>
      <c r="C29" s="328"/>
      <c r="D29" s="335">
        <v>2000000000</v>
      </c>
      <c r="E29" s="328"/>
      <c r="F29" s="273">
        <f t="shared" si="0"/>
        <v>5000000000</v>
      </c>
      <c r="G29" s="224"/>
      <c r="I29" s="184">
        <v>1788500000</v>
      </c>
    </row>
    <row r="30" spans="1:9" s="185" customFormat="1" ht="27.75" customHeight="1">
      <c r="A30" s="272" t="s">
        <v>58</v>
      </c>
      <c r="B30" s="335">
        <v>17000000000</v>
      </c>
      <c r="C30" s="328"/>
      <c r="D30" s="328"/>
      <c r="E30" s="328"/>
      <c r="F30" s="273">
        <f t="shared" si="0"/>
        <v>17000000000</v>
      </c>
      <c r="G30" s="224"/>
      <c r="I30" s="184">
        <v>4000000000</v>
      </c>
    </row>
    <row r="31" spans="1:9" s="185" customFormat="1" ht="27.75" customHeight="1">
      <c r="A31" s="272" t="s">
        <v>737</v>
      </c>
      <c r="B31" s="328"/>
      <c r="C31" s="328"/>
      <c r="D31" s="350">
        <v>2000000000</v>
      </c>
      <c r="E31" s="328"/>
      <c r="F31" s="273">
        <f t="shared" si="0"/>
        <v>2000000000</v>
      </c>
      <c r="G31" s="224"/>
      <c r="I31" s="184"/>
    </row>
    <row r="32" spans="1:9" s="185" customFormat="1" ht="27.75" customHeight="1">
      <c r="A32" s="272" t="s">
        <v>488</v>
      </c>
      <c r="B32" s="328"/>
      <c r="C32" s="328"/>
      <c r="D32" s="350">
        <v>7000000000</v>
      </c>
      <c r="E32" s="328"/>
      <c r="F32" s="273">
        <f t="shared" si="0"/>
        <v>7000000000</v>
      </c>
      <c r="G32" s="224"/>
      <c r="I32" s="184">
        <v>600000000</v>
      </c>
    </row>
    <row r="33" spans="1:9" s="185" customFormat="1" ht="27.75" customHeight="1">
      <c r="A33" s="272" t="s">
        <v>489</v>
      </c>
      <c r="B33" s="328"/>
      <c r="C33" s="335">
        <v>684491188</v>
      </c>
      <c r="D33" s="328"/>
      <c r="E33" s="335"/>
      <c r="F33" s="273">
        <f t="shared" si="0"/>
        <v>684491188</v>
      </c>
      <c r="G33" s="224"/>
      <c r="I33" s="184">
        <v>1000000000</v>
      </c>
    </row>
    <row r="34" spans="1:9" s="185" customFormat="1" ht="30" customHeight="1" thickBot="1">
      <c r="A34" s="357" t="s">
        <v>490</v>
      </c>
      <c r="B34" s="274">
        <f>SUM(B7:B33)</f>
        <v>152567300000</v>
      </c>
      <c r="C34" s="274">
        <f>SUM(C7:C33)</f>
        <v>19909787819</v>
      </c>
      <c r="D34" s="274">
        <f>SUM(D7:D33)</f>
        <v>165558070000</v>
      </c>
      <c r="E34" s="274">
        <f>SUM(E7:E33)</f>
        <v>10534229911</v>
      </c>
      <c r="F34" s="275">
        <f>SUM(B34:E34)</f>
        <v>348569387730</v>
      </c>
      <c r="G34" s="224"/>
      <c r="I34" s="184"/>
    </row>
    <row r="35" ht="15.75">
      <c r="I35" s="181">
        <f>SUM(I7:I34)</f>
        <v>142989000000</v>
      </c>
    </row>
  </sheetData>
  <sheetProtection/>
  <mergeCells count="7">
    <mergeCell ref="A1:G1"/>
    <mergeCell ref="A2:G2"/>
    <mergeCell ref="A3:G3"/>
    <mergeCell ref="A5:A6"/>
    <mergeCell ref="F5:F6"/>
    <mergeCell ref="G5:G6"/>
    <mergeCell ref="B5:E5"/>
  </mergeCells>
  <printOptions/>
  <pageMargins left="0.7874015748031497" right="0.3937007874015748" top="0.7874015748031497" bottom="0.7874015748031497" header="0.11811023622047245" footer="0.3937007874015748"/>
  <pageSetup fitToHeight="1" fitToWidth="1" horizontalDpi="600" verticalDpi="600" orientation="portrait" paperSize="9" scale="73" r:id="rId1"/>
  <headerFooter alignWithMargins="0">
    <oddFooter>&amp;C&amp;"標楷體,標準"&amp;14 25</oddFooter>
  </headerFooter>
  <ignoredErrors>
    <ignoredError sqref="C34:D34" formula="1"/>
  </ignoredErrors>
</worksheet>
</file>

<file path=xl/worksheets/sheet18.xml><?xml version="1.0" encoding="utf-8"?>
<worksheet xmlns="http://schemas.openxmlformats.org/spreadsheetml/2006/main" xmlns:r="http://schemas.openxmlformats.org/officeDocument/2006/relationships">
  <sheetPr>
    <pageSetUpPr fitToPage="1"/>
  </sheetPr>
  <dimension ref="A1:C36"/>
  <sheetViews>
    <sheetView zoomScalePageLayoutView="0" workbookViewId="0" topLeftCell="A2">
      <pane xSplit="1" ySplit="6" topLeftCell="B8" activePane="bottomRight" state="frozen"/>
      <selection pane="topLeft" activeCell="A2" sqref="A2"/>
      <selection pane="topRight" activeCell="B2" sqref="B2"/>
      <selection pane="bottomLeft" activeCell="A8" sqref="A8"/>
      <selection pane="bottomRight" activeCell="A17" sqref="A17"/>
    </sheetView>
  </sheetViews>
  <sheetFormatPr defaultColWidth="8.8984375" defaultRowHeight="15"/>
  <cols>
    <col min="1" max="1" width="41.69921875" style="30" customWidth="1"/>
    <col min="2" max="2" width="16.69921875" style="31" customWidth="1"/>
    <col min="3" max="3" width="16.69921875" style="30" customWidth="1"/>
    <col min="4" max="16384" width="8.8984375" style="30" customWidth="1"/>
  </cols>
  <sheetData>
    <row r="1" spans="1:3" ht="19.5" customHeight="1">
      <c r="A1" s="478" t="s">
        <v>20</v>
      </c>
      <c r="B1" s="478"/>
      <c r="C1" s="478"/>
    </row>
    <row r="2" spans="1:3" ht="19.5" customHeight="1">
      <c r="A2" s="479" t="s">
        <v>161</v>
      </c>
      <c r="B2" s="479"/>
      <c r="C2" s="479"/>
    </row>
    <row r="3" spans="1:3" ht="19.5" customHeight="1">
      <c r="A3" s="480" t="s">
        <v>590</v>
      </c>
      <c r="B3" s="480"/>
      <c r="C3" s="480"/>
    </row>
    <row r="4" spans="2:3" ht="19.5" customHeight="1" thickBot="1">
      <c r="B4" s="80"/>
      <c r="C4" s="79" t="s">
        <v>317</v>
      </c>
    </row>
    <row r="5" spans="1:3" s="43" customFormat="1" ht="21" customHeight="1">
      <c r="A5" s="239" t="s">
        <v>218</v>
      </c>
      <c r="B5" s="240" t="s">
        <v>219</v>
      </c>
      <c r="C5" s="241" t="s">
        <v>220</v>
      </c>
    </row>
    <row r="6" spans="1:3" s="43" customFormat="1" ht="21" customHeight="1" hidden="1">
      <c r="A6" s="267" t="s">
        <v>324</v>
      </c>
      <c r="B6" s="92">
        <f>B7</f>
        <v>0</v>
      </c>
      <c r="C6" s="276"/>
    </row>
    <row r="7" spans="1:3" s="43" customFormat="1" ht="21" customHeight="1" hidden="1">
      <c r="A7" s="242" t="s">
        <v>325</v>
      </c>
      <c r="B7" s="93">
        <v>0</v>
      </c>
      <c r="C7" s="245"/>
    </row>
    <row r="8" spans="1:3" s="43" customFormat="1" ht="21" customHeight="1">
      <c r="A8" s="242" t="s">
        <v>221</v>
      </c>
      <c r="B8" s="93">
        <f>B9</f>
        <v>620000000</v>
      </c>
      <c r="C8" s="245"/>
    </row>
    <row r="9" spans="1:3" s="43" customFormat="1" ht="21" customHeight="1">
      <c r="A9" s="242" t="s">
        <v>222</v>
      </c>
      <c r="B9" s="93">
        <v>620000000</v>
      </c>
      <c r="C9" s="245"/>
    </row>
    <row r="10" spans="1:3" s="43" customFormat="1" ht="21" customHeight="1">
      <c r="A10" s="242"/>
      <c r="B10" s="83"/>
      <c r="C10" s="245"/>
    </row>
    <row r="11" spans="1:3" s="43" customFormat="1" ht="21" customHeight="1">
      <c r="A11" s="242"/>
      <c r="B11" s="83"/>
      <c r="C11" s="245"/>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21" customHeight="1">
      <c r="A33" s="242"/>
      <c r="B33" s="83"/>
      <c r="C33" s="245"/>
    </row>
    <row r="34" spans="1:3" s="43" customFormat="1" ht="21" customHeight="1">
      <c r="A34" s="242"/>
      <c r="B34" s="83"/>
      <c r="C34" s="245"/>
    </row>
    <row r="35" spans="1:3" s="43" customFormat="1" ht="21" customHeight="1">
      <c r="A35" s="242"/>
      <c r="B35" s="83"/>
      <c r="C35" s="245"/>
    </row>
    <row r="36" spans="1:3" s="43" customFormat="1" ht="21" customHeight="1" thickBot="1">
      <c r="A36" s="248" t="s">
        <v>223</v>
      </c>
      <c r="B36" s="249">
        <f>B6+B8</f>
        <v>620000000</v>
      </c>
      <c r="C36" s="250"/>
    </row>
  </sheetData>
  <sheetProtection/>
  <mergeCells count="3">
    <mergeCell ref="A1:C1"/>
    <mergeCell ref="A2:C2"/>
    <mergeCell ref="A3:C3"/>
  </mergeCells>
  <printOptions horizontalCentered="1"/>
  <pageMargins left="0.5905511811023623" right="0.4724409448818898" top="0.7874015748031497" bottom="0.7874015748031497" header="0.11811023622047245" footer="0.3937007874015748"/>
  <pageSetup fitToHeight="1" fitToWidth="1" horizontalDpi="600" verticalDpi="600" orientation="portrait" paperSize="9" scale="95" r:id="rId1"/>
  <headerFooter alignWithMargins="0">
    <oddFooter>&amp;C&amp;"標楷體,標準"&amp;11 26</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C40"/>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25" sqref="A25"/>
    </sheetView>
  </sheetViews>
  <sheetFormatPr defaultColWidth="8.8984375" defaultRowHeight="15"/>
  <cols>
    <col min="1" max="1" width="53.59765625" style="30" customWidth="1"/>
    <col min="2" max="2" width="14.69921875" style="31" customWidth="1"/>
    <col min="3" max="3" width="13" style="30" customWidth="1"/>
    <col min="4" max="16384" width="8.8984375" style="30" customWidth="1"/>
  </cols>
  <sheetData>
    <row r="1" spans="1:3" ht="19.5" customHeight="1">
      <c r="A1" s="478" t="s">
        <v>20</v>
      </c>
      <c r="B1" s="478"/>
      <c r="C1" s="478"/>
    </row>
    <row r="2" spans="1:3" ht="19.5" customHeight="1">
      <c r="A2" s="479" t="s">
        <v>24</v>
      </c>
      <c r="B2" s="479"/>
      <c r="C2" s="479"/>
    </row>
    <row r="3" spans="1:3" ht="19.5" customHeight="1">
      <c r="A3" s="480" t="s">
        <v>590</v>
      </c>
      <c r="B3" s="480"/>
      <c r="C3" s="480"/>
    </row>
    <row r="4" spans="2:3" ht="19.5" customHeight="1" thickBot="1">
      <c r="B4" s="80"/>
      <c r="C4" s="79" t="s">
        <v>317</v>
      </c>
    </row>
    <row r="5" spans="1:3" s="43" customFormat="1" ht="21" customHeight="1">
      <c r="A5" s="239" t="s">
        <v>218</v>
      </c>
      <c r="B5" s="240" t="s">
        <v>219</v>
      </c>
      <c r="C5" s="241" t="s">
        <v>220</v>
      </c>
    </row>
    <row r="6" spans="1:3" s="43" customFormat="1" ht="21" customHeight="1" hidden="1">
      <c r="A6" s="267" t="s">
        <v>492</v>
      </c>
      <c r="B6" s="92">
        <f>B7</f>
        <v>0</v>
      </c>
      <c r="C6" s="244"/>
    </row>
    <row r="7" spans="1:3" s="43" customFormat="1" ht="21" customHeight="1" hidden="1">
      <c r="A7" s="242" t="s">
        <v>491</v>
      </c>
      <c r="B7" s="93"/>
      <c r="C7" s="244"/>
    </row>
    <row r="8" spans="1:3" s="43" customFormat="1" ht="21" customHeight="1">
      <c r="A8" s="242" t="s">
        <v>396</v>
      </c>
      <c r="B8" s="93">
        <f>B9</f>
        <v>75127874488</v>
      </c>
      <c r="C8" s="245"/>
    </row>
    <row r="9" spans="1:3" s="43" customFormat="1" ht="21" customHeight="1">
      <c r="A9" s="242" t="s">
        <v>397</v>
      </c>
      <c r="B9" s="93">
        <v>75127874488</v>
      </c>
      <c r="C9" s="245"/>
    </row>
    <row r="10" spans="1:3" s="43" customFormat="1" ht="21" customHeight="1">
      <c r="A10" s="242" t="s">
        <v>338</v>
      </c>
      <c r="B10" s="93">
        <f>B11</f>
        <v>11536951055</v>
      </c>
      <c r="C10" s="245"/>
    </row>
    <row r="11" spans="1:3" s="43" customFormat="1" ht="21" customHeight="1">
      <c r="A11" s="242" t="s">
        <v>339</v>
      </c>
      <c r="B11" s="93">
        <v>11536951055</v>
      </c>
      <c r="C11" s="245"/>
    </row>
    <row r="12" spans="1:3" s="43" customFormat="1" ht="21" customHeight="1">
      <c r="A12" s="242" t="s">
        <v>224</v>
      </c>
      <c r="B12" s="93">
        <f>B13+B14</f>
        <v>55126182419</v>
      </c>
      <c r="C12" s="245"/>
    </row>
    <row r="13" spans="1:3" s="43" customFormat="1" ht="21" customHeight="1">
      <c r="A13" s="242" t="s">
        <v>225</v>
      </c>
      <c r="B13" s="93">
        <v>643995151</v>
      </c>
      <c r="C13" s="245"/>
    </row>
    <row r="14" spans="1:3" s="43" customFormat="1" ht="21" customHeight="1">
      <c r="A14" s="242" t="s">
        <v>226</v>
      </c>
      <c r="B14" s="83">
        <v>54482187268</v>
      </c>
      <c r="C14" s="245"/>
    </row>
    <row r="15" spans="1:3" s="43" customFormat="1" ht="21" customHeight="1">
      <c r="A15" s="242" t="s">
        <v>517</v>
      </c>
      <c r="B15" s="83">
        <f>B16</f>
        <v>4800000000</v>
      </c>
      <c r="C15" s="245"/>
    </row>
    <row r="16" spans="1:3" s="43" customFormat="1" ht="21" customHeight="1">
      <c r="A16" s="242" t="s">
        <v>515</v>
      </c>
      <c r="B16" s="83">
        <v>4800000000</v>
      </c>
      <c r="C16" s="245"/>
    </row>
    <row r="17" spans="1:3" s="43" customFormat="1" ht="21" customHeight="1" hidden="1">
      <c r="A17" s="242" t="s">
        <v>519</v>
      </c>
      <c r="B17" s="83">
        <f>B18</f>
        <v>0</v>
      </c>
      <c r="C17" s="245"/>
    </row>
    <row r="18" spans="1:3" s="43" customFormat="1" ht="21" customHeight="1" hidden="1">
      <c r="A18" s="242" t="s">
        <v>516</v>
      </c>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21" customHeight="1">
      <c r="A33" s="242"/>
      <c r="B33" s="83"/>
      <c r="C33" s="245"/>
    </row>
    <row r="34" spans="1:3" s="43" customFormat="1" ht="21" customHeight="1">
      <c r="A34" s="242"/>
      <c r="B34" s="83"/>
      <c r="C34" s="245"/>
    </row>
    <row r="35" spans="1:3" s="43" customFormat="1" ht="21" customHeight="1">
      <c r="A35" s="242"/>
      <c r="B35" s="83"/>
      <c r="C35" s="245"/>
    </row>
    <row r="36" spans="1:3" s="43" customFormat="1" ht="21" customHeight="1">
      <c r="A36" s="242"/>
      <c r="B36" s="83"/>
      <c r="C36" s="245"/>
    </row>
    <row r="37" spans="1:3" s="43" customFormat="1" ht="21" customHeight="1">
      <c r="A37" s="242"/>
      <c r="B37" s="83"/>
      <c r="C37" s="245"/>
    </row>
    <row r="38" spans="1:3" s="43" customFormat="1" ht="21" customHeight="1">
      <c r="A38" s="242"/>
      <c r="B38" s="83"/>
      <c r="C38" s="245"/>
    </row>
    <row r="39" spans="1:3" s="43" customFormat="1" ht="21" customHeight="1">
      <c r="A39" s="242"/>
      <c r="B39" s="83"/>
      <c r="C39" s="245"/>
    </row>
    <row r="40" spans="1:3" s="43" customFormat="1" ht="21" customHeight="1" thickBot="1">
      <c r="A40" s="248" t="s">
        <v>223</v>
      </c>
      <c r="B40" s="249">
        <f>B6+B8+B10+B12+B15+B17</f>
        <v>146591007962</v>
      </c>
      <c r="C40"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89" r:id="rId1"/>
  <headerFooter alignWithMargins="0">
    <oddFooter>&amp;C&amp;"標楷體,標準" 27</oddFooter>
  </headerFooter>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I37"/>
  <sheetViews>
    <sheetView zoomScale="75" zoomScaleNormal="75" zoomScalePageLayoutView="0" workbookViewId="0" topLeftCell="A2">
      <pane xSplit="1" ySplit="5" topLeftCell="B26" activePane="bottomRight" state="frozen"/>
      <selection pane="topLeft" activeCell="A2" sqref="A2"/>
      <selection pane="topRight" activeCell="B2" sqref="B2"/>
      <selection pane="bottomLeft" activeCell="A7" sqref="A7"/>
      <selection pane="bottomRight" activeCell="H36" sqref="H36"/>
    </sheetView>
  </sheetViews>
  <sheetFormatPr defaultColWidth="9.796875" defaultRowHeight="15"/>
  <cols>
    <col min="1" max="1" width="38.69921875" style="133" customWidth="1"/>
    <col min="2" max="2" width="14.69921875" style="133" bestFit="1" customWidth="1"/>
    <col min="3" max="3" width="8" style="133" customWidth="1"/>
    <col min="4" max="4" width="15.69921875" style="133" bestFit="1" customWidth="1"/>
    <col min="5" max="5" width="8.8984375" style="133" customWidth="1"/>
    <col min="6" max="6" width="15.296875" style="133" customWidth="1"/>
    <col min="7" max="7" width="8.09765625" style="133" customWidth="1"/>
    <col min="8" max="8" width="15.296875" style="133" customWidth="1"/>
    <col min="9" max="9" width="8.19921875" style="133" customWidth="1"/>
    <col min="10" max="16384" width="9.69921875" style="133" customWidth="1"/>
  </cols>
  <sheetData>
    <row r="1" spans="1:9" s="132" customFormat="1" ht="30" customHeight="1">
      <c r="A1" s="369" t="s">
        <v>30</v>
      </c>
      <c r="B1" s="370"/>
      <c r="C1" s="370"/>
      <c r="D1" s="370"/>
      <c r="E1" s="370"/>
      <c r="F1" s="370"/>
      <c r="G1" s="370"/>
      <c r="H1" s="370"/>
      <c r="I1" s="371"/>
    </row>
    <row r="2" spans="1:9" s="132" customFormat="1" ht="30" customHeight="1">
      <c r="A2" s="372" t="s">
        <v>110</v>
      </c>
      <c r="B2" s="372"/>
      <c r="C2" s="372"/>
      <c r="D2" s="372"/>
      <c r="E2" s="372"/>
      <c r="F2" s="372"/>
      <c r="G2" s="372"/>
      <c r="H2" s="372"/>
      <c r="I2" s="373"/>
    </row>
    <row r="3" spans="1:9" s="132" customFormat="1" ht="30" customHeight="1">
      <c r="A3" s="374" t="s">
        <v>587</v>
      </c>
      <c r="B3" s="375"/>
      <c r="C3" s="375"/>
      <c r="D3" s="375"/>
      <c r="E3" s="375"/>
      <c r="F3" s="375"/>
      <c r="G3" s="375"/>
      <c r="H3" s="375"/>
      <c r="I3" s="376"/>
    </row>
    <row r="4" spans="8:9" s="132" customFormat="1" ht="30" customHeight="1" thickBot="1">
      <c r="H4" s="379" t="s">
        <v>15</v>
      </c>
      <c r="I4" s="368"/>
    </row>
    <row r="5" spans="1:9" ht="60" customHeight="1">
      <c r="A5" s="386" t="s">
        <v>191</v>
      </c>
      <c r="B5" s="377" t="s">
        <v>372</v>
      </c>
      <c r="C5" s="378"/>
      <c r="D5" s="377" t="s">
        <v>82</v>
      </c>
      <c r="E5" s="378"/>
      <c r="F5" s="377" t="s">
        <v>12</v>
      </c>
      <c r="G5" s="365"/>
      <c r="H5" s="377" t="s">
        <v>87</v>
      </c>
      <c r="I5" s="388"/>
    </row>
    <row r="6" spans="1:9" ht="60" customHeight="1">
      <c r="A6" s="387"/>
      <c r="B6" s="134" t="s">
        <v>88</v>
      </c>
      <c r="C6" s="135" t="s">
        <v>192</v>
      </c>
      <c r="D6" s="134" t="s">
        <v>81</v>
      </c>
      <c r="E6" s="136" t="s">
        <v>192</v>
      </c>
      <c r="F6" s="134" t="s">
        <v>83</v>
      </c>
      <c r="G6" s="137" t="s">
        <v>192</v>
      </c>
      <c r="H6" s="137" t="s">
        <v>85</v>
      </c>
      <c r="I6" s="138" t="s">
        <v>192</v>
      </c>
    </row>
    <row r="7" spans="1:9" s="143" customFormat="1" ht="42" customHeight="1">
      <c r="A7" s="139" t="s">
        <v>105</v>
      </c>
      <c r="B7" s="140">
        <f>B8+B11</f>
        <v>78873038000</v>
      </c>
      <c r="C7" s="141">
        <v>100</v>
      </c>
      <c r="D7" s="140">
        <f>D8+D11</f>
        <v>144623550147</v>
      </c>
      <c r="E7" s="142">
        <v>100</v>
      </c>
      <c r="F7" s="140">
        <f>F8+F11</f>
        <v>65750512147</v>
      </c>
      <c r="G7" s="141">
        <f aca="true" t="shared" si="0" ref="G7:G15">ROUND(IF(F7=0,0,+F7/B7*100),2)</f>
        <v>83.36</v>
      </c>
      <c r="H7" s="140">
        <f>H8+H11</f>
        <v>54831850339</v>
      </c>
      <c r="I7" s="319">
        <v>100</v>
      </c>
    </row>
    <row r="8" spans="1:9" s="143" customFormat="1" ht="42" customHeight="1">
      <c r="A8" s="144" t="s">
        <v>318</v>
      </c>
      <c r="B8" s="145">
        <f>B9+B10</f>
        <v>75630901000</v>
      </c>
      <c r="C8" s="146">
        <f aca="true" t="shared" si="1" ref="C8:C18">ROUND(IF(B8=0,0,B8/$B$7*100),2)</f>
        <v>95.89</v>
      </c>
      <c r="D8" s="145">
        <f>D9+D10</f>
        <v>141334767275</v>
      </c>
      <c r="E8" s="147">
        <f aca="true" t="shared" si="2" ref="E8:E16">ROUND(IF(D8=0,0,D8/$D$7*100),2)</f>
        <v>97.73</v>
      </c>
      <c r="F8" s="145">
        <f aca="true" t="shared" si="3" ref="F8:F18">D8-B8</f>
        <v>65703866275</v>
      </c>
      <c r="G8" s="146">
        <f t="shared" si="0"/>
        <v>86.87</v>
      </c>
      <c r="H8" s="145">
        <f>H9+H10</f>
        <v>52076680399</v>
      </c>
      <c r="I8" s="251">
        <f aca="true" t="shared" si="4" ref="I8:I18">ROUND(IF(H8=0,0,H8/$H$7*100),2)</f>
        <v>94.98</v>
      </c>
    </row>
    <row r="9" spans="1:9" s="143" customFormat="1" ht="42" customHeight="1">
      <c r="A9" s="144" t="s">
        <v>319</v>
      </c>
      <c r="B9" s="145">
        <v>75112490000</v>
      </c>
      <c r="C9" s="146">
        <f t="shared" si="1"/>
        <v>95.23</v>
      </c>
      <c r="D9" s="145">
        <v>140696839913</v>
      </c>
      <c r="E9" s="147">
        <f t="shared" si="2"/>
        <v>97.28</v>
      </c>
      <c r="F9" s="145">
        <f t="shared" si="3"/>
        <v>65584349913</v>
      </c>
      <c r="G9" s="146">
        <f t="shared" si="0"/>
        <v>87.31</v>
      </c>
      <c r="H9" s="145">
        <v>51540825275</v>
      </c>
      <c r="I9" s="251">
        <f t="shared" si="4"/>
        <v>94</v>
      </c>
    </row>
    <row r="10" spans="1:9" s="143" customFormat="1" ht="42" customHeight="1">
      <c r="A10" s="144" t="s">
        <v>563</v>
      </c>
      <c r="B10" s="145">
        <v>518411000</v>
      </c>
      <c r="C10" s="146">
        <f>ROUND(IF(B10=0,0,B10/$B$7*100),2)</f>
        <v>0.66</v>
      </c>
      <c r="D10" s="145">
        <v>637927362</v>
      </c>
      <c r="E10" s="147">
        <f t="shared" si="2"/>
        <v>0.44</v>
      </c>
      <c r="F10" s="145">
        <f t="shared" si="3"/>
        <v>119516362</v>
      </c>
      <c r="G10" s="146">
        <f t="shared" si="0"/>
        <v>23.05</v>
      </c>
      <c r="H10" s="145">
        <f>'收支表'!H13-'收支表'!H20+4714684</f>
        <v>535855124</v>
      </c>
      <c r="I10" s="251">
        <f t="shared" si="4"/>
        <v>0.98</v>
      </c>
    </row>
    <row r="11" spans="1:9" s="143" customFormat="1" ht="42" customHeight="1">
      <c r="A11" s="144" t="s">
        <v>107</v>
      </c>
      <c r="B11" s="145">
        <f>B12</f>
        <v>3242137000</v>
      </c>
      <c r="C11" s="146">
        <f t="shared" si="1"/>
        <v>4.11</v>
      </c>
      <c r="D11" s="145">
        <f>D12</f>
        <v>3288782872</v>
      </c>
      <c r="E11" s="147">
        <f t="shared" si="2"/>
        <v>2.27</v>
      </c>
      <c r="F11" s="145">
        <f t="shared" si="3"/>
        <v>46645872</v>
      </c>
      <c r="G11" s="146">
        <f t="shared" si="0"/>
        <v>1.44</v>
      </c>
      <c r="H11" s="145">
        <f>H12</f>
        <v>2755169940</v>
      </c>
      <c r="I11" s="251">
        <f t="shared" si="4"/>
        <v>5.02</v>
      </c>
    </row>
    <row r="12" spans="1:9" s="143" customFormat="1" ht="42" customHeight="1">
      <c r="A12" s="144" t="s">
        <v>564</v>
      </c>
      <c r="B12" s="145">
        <v>3242137000</v>
      </c>
      <c r="C12" s="146">
        <f t="shared" si="1"/>
        <v>4.11</v>
      </c>
      <c r="D12" s="145">
        <v>3288782872</v>
      </c>
      <c r="E12" s="147">
        <f t="shared" si="2"/>
        <v>2.27</v>
      </c>
      <c r="F12" s="145">
        <f t="shared" si="3"/>
        <v>46645872</v>
      </c>
      <c r="G12" s="146">
        <f t="shared" si="0"/>
        <v>1.44</v>
      </c>
      <c r="H12" s="145">
        <v>2755169940</v>
      </c>
      <c r="I12" s="251">
        <f t="shared" si="4"/>
        <v>5.02</v>
      </c>
    </row>
    <row r="13" spans="1:9" s="143" customFormat="1" ht="43.5" customHeight="1">
      <c r="A13" s="144" t="s">
        <v>106</v>
      </c>
      <c r="B13" s="145">
        <f>B14</f>
        <v>75112490000</v>
      </c>
      <c r="C13" s="146">
        <f t="shared" si="1"/>
        <v>95.23</v>
      </c>
      <c r="D13" s="145">
        <f>D14</f>
        <v>140696840636</v>
      </c>
      <c r="E13" s="147">
        <f t="shared" si="2"/>
        <v>97.28</v>
      </c>
      <c r="F13" s="145">
        <f t="shared" si="3"/>
        <v>65584350636</v>
      </c>
      <c r="G13" s="146">
        <f t="shared" si="0"/>
        <v>87.31</v>
      </c>
      <c r="H13" s="145">
        <f>H14</f>
        <v>51543067467</v>
      </c>
      <c r="I13" s="251">
        <f t="shared" si="4"/>
        <v>94</v>
      </c>
    </row>
    <row r="14" spans="1:9" s="143" customFormat="1" ht="43.5" customHeight="1">
      <c r="A14" s="144" t="s">
        <v>320</v>
      </c>
      <c r="B14" s="145">
        <f>B15+B16</f>
        <v>75112490000</v>
      </c>
      <c r="C14" s="146">
        <f t="shared" si="1"/>
        <v>95.23</v>
      </c>
      <c r="D14" s="145">
        <f>D15+D16</f>
        <v>140696840636</v>
      </c>
      <c r="E14" s="147">
        <f t="shared" si="2"/>
        <v>97.28</v>
      </c>
      <c r="F14" s="145">
        <f t="shared" si="3"/>
        <v>65584350636</v>
      </c>
      <c r="G14" s="146">
        <f t="shared" si="0"/>
        <v>87.31</v>
      </c>
      <c r="H14" s="145">
        <f>H15+H16</f>
        <v>51543067467</v>
      </c>
      <c r="I14" s="251">
        <f t="shared" si="4"/>
        <v>94</v>
      </c>
    </row>
    <row r="15" spans="1:9" s="143" customFormat="1" ht="43.5" customHeight="1">
      <c r="A15" s="144" t="s">
        <v>457</v>
      </c>
      <c r="B15" s="320">
        <v>75112490000</v>
      </c>
      <c r="C15" s="146">
        <f t="shared" si="1"/>
        <v>95.23</v>
      </c>
      <c r="D15" s="145">
        <f>D9</f>
        <v>140696839913</v>
      </c>
      <c r="E15" s="147">
        <f t="shared" si="2"/>
        <v>97.28</v>
      </c>
      <c r="F15" s="145">
        <f t="shared" si="3"/>
        <v>65584349913</v>
      </c>
      <c r="G15" s="146">
        <f t="shared" si="0"/>
        <v>87.31</v>
      </c>
      <c r="H15" s="145">
        <f>H9</f>
        <v>51540825275</v>
      </c>
      <c r="I15" s="251">
        <f t="shared" si="4"/>
        <v>94</v>
      </c>
    </row>
    <row r="16" spans="1:9" s="143" customFormat="1" ht="43.5" customHeight="1">
      <c r="A16" s="144" t="s">
        <v>108</v>
      </c>
      <c r="B16" s="145"/>
      <c r="C16" s="146"/>
      <c r="D16" s="145">
        <v>723</v>
      </c>
      <c r="E16" s="147">
        <f t="shared" si="2"/>
        <v>0</v>
      </c>
      <c r="F16" s="145">
        <f t="shared" si="3"/>
        <v>723</v>
      </c>
      <c r="G16" s="146"/>
      <c r="H16" s="145">
        <v>2242192</v>
      </c>
      <c r="I16" s="251">
        <f t="shared" si="4"/>
        <v>0</v>
      </c>
    </row>
    <row r="17" spans="1:9" s="143" customFormat="1" ht="43.5" customHeight="1">
      <c r="A17" s="144" t="s">
        <v>109</v>
      </c>
      <c r="B17" s="145">
        <f>B18</f>
        <v>3760548000</v>
      </c>
      <c r="C17" s="146">
        <f t="shared" si="1"/>
        <v>4.77</v>
      </c>
      <c r="D17" s="145">
        <f>D18</f>
        <v>3926709511</v>
      </c>
      <c r="E17" s="147">
        <f>ROUND(IF(D17=0,0,D17/$D$7*100),2)</f>
        <v>2.72</v>
      </c>
      <c r="F17" s="145">
        <f t="shared" si="3"/>
        <v>166161511</v>
      </c>
      <c r="G17" s="146">
        <f>ROUND(IF(F17=0,0,+F17/B17*100),2)</f>
        <v>4.42</v>
      </c>
      <c r="H17" s="145">
        <f>H18</f>
        <v>3288782872</v>
      </c>
      <c r="I17" s="251">
        <f t="shared" si="4"/>
        <v>6</v>
      </c>
    </row>
    <row r="18" spans="1:9" s="143" customFormat="1" ht="43.5" customHeight="1">
      <c r="A18" s="144" t="s">
        <v>565</v>
      </c>
      <c r="B18" s="145">
        <v>3760548000</v>
      </c>
      <c r="C18" s="146">
        <f t="shared" si="1"/>
        <v>4.77</v>
      </c>
      <c r="D18" s="148">
        <f>D10+D12-D16</f>
        <v>3926709511</v>
      </c>
      <c r="E18" s="147">
        <f>ROUND(IF(D18=0,0,D18/$D$7*100),2)</f>
        <v>2.72</v>
      </c>
      <c r="F18" s="145">
        <f t="shared" si="3"/>
        <v>166161511</v>
      </c>
      <c r="G18" s="146">
        <f>ROUND(IF(F18=0,0,+F18/B18*100),2)</f>
        <v>4.42</v>
      </c>
      <c r="H18" s="148">
        <f>H10+H12-H16</f>
        <v>3288782872</v>
      </c>
      <c r="I18" s="251">
        <f t="shared" si="4"/>
        <v>6</v>
      </c>
    </row>
    <row r="19" spans="1:9" s="143" customFormat="1" ht="39.75" customHeight="1">
      <c r="A19" s="144" t="s">
        <v>758</v>
      </c>
      <c r="B19" s="148"/>
      <c r="C19" s="149"/>
      <c r="D19" s="148"/>
      <c r="E19" s="147"/>
      <c r="F19" s="145"/>
      <c r="G19" s="146"/>
      <c r="H19" s="148"/>
      <c r="I19" s="251"/>
    </row>
    <row r="20" spans="1:9" s="143" customFormat="1" ht="39.75" customHeight="1">
      <c r="A20" s="144" t="s">
        <v>759</v>
      </c>
      <c r="B20" s="148"/>
      <c r="C20" s="149"/>
      <c r="D20" s="148"/>
      <c r="E20" s="147"/>
      <c r="F20" s="145"/>
      <c r="G20" s="150"/>
      <c r="H20" s="148"/>
      <c r="I20" s="251"/>
    </row>
    <row r="21" spans="1:9" s="143" customFormat="1" ht="39.75" customHeight="1">
      <c r="A21" s="144" t="s">
        <v>760</v>
      </c>
      <c r="B21" s="148"/>
      <c r="C21" s="149"/>
      <c r="D21" s="326"/>
      <c r="E21" s="147"/>
      <c r="F21" s="145"/>
      <c r="G21" s="150"/>
      <c r="H21" s="326"/>
      <c r="I21" s="251"/>
    </row>
    <row r="22" spans="1:9" s="143" customFormat="1" ht="39.75" customHeight="1">
      <c r="A22" s="144" t="s">
        <v>761</v>
      </c>
      <c r="B22" s="148"/>
      <c r="C22" s="149"/>
      <c r="D22" s="148"/>
      <c r="E22" s="147"/>
      <c r="F22" s="145"/>
      <c r="G22" s="150"/>
      <c r="H22" s="148"/>
      <c r="I22" s="251"/>
    </row>
    <row r="23" spans="1:9" s="143" customFormat="1" ht="39.75" customHeight="1">
      <c r="A23" s="144" t="s">
        <v>762</v>
      </c>
      <c r="B23" s="148"/>
      <c r="C23" s="149"/>
      <c r="D23" s="148"/>
      <c r="E23" s="147"/>
      <c r="F23" s="145"/>
      <c r="G23" s="150"/>
      <c r="H23" s="148"/>
      <c r="I23" s="251"/>
    </row>
    <row r="24" spans="1:9" s="143" customFormat="1" ht="39.75" customHeight="1">
      <c r="A24" s="144" t="s">
        <v>763</v>
      </c>
      <c r="B24" s="148"/>
      <c r="C24" s="149"/>
      <c r="D24" s="148"/>
      <c r="E24" s="147"/>
      <c r="F24" s="145"/>
      <c r="G24" s="150"/>
      <c r="H24" s="148"/>
      <c r="I24" s="251"/>
    </row>
    <row r="25" spans="1:9" s="143" customFormat="1" ht="39.75" customHeight="1">
      <c r="A25" s="144" t="s">
        <v>764</v>
      </c>
      <c r="B25" s="148"/>
      <c r="C25" s="149"/>
      <c r="D25" s="326"/>
      <c r="E25" s="147"/>
      <c r="F25" s="145"/>
      <c r="G25" s="150"/>
      <c r="H25" s="326"/>
      <c r="I25" s="251"/>
    </row>
    <row r="26" spans="1:9" s="143" customFormat="1" ht="39.75" customHeight="1">
      <c r="A26" s="144" t="s">
        <v>765</v>
      </c>
      <c r="B26" s="148"/>
      <c r="C26" s="149"/>
      <c r="D26" s="148"/>
      <c r="E26" s="149"/>
      <c r="F26" s="145"/>
      <c r="G26" s="150"/>
      <c r="H26" s="148"/>
      <c r="I26" s="252"/>
    </row>
    <row r="27" spans="1:9" s="143" customFormat="1" ht="39.75" customHeight="1">
      <c r="A27" s="144"/>
      <c r="B27" s="148"/>
      <c r="C27" s="149"/>
      <c r="D27" s="148"/>
      <c r="E27" s="149"/>
      <c r="F27" s="145"/>
      <c r="G27" s="150"/>
      <c r="H27" s="148"/>
      <c r="I27" s="252"/>
    </row>
    <row r="28" spans="1:9" s="143" customFormat="1" ht="25.5" customHeight="1">
      <c r="A28" s="144"/>
      <c r="B28" s="148"/>
      <c r="C28" s="149"/>
      <c r="D28" s="148"/>
      <c r="E28" s="149"/>
      <c r="F28" s="145"/>
      <c r="G28" s="150"/>
      <c r="H28" s="148"/>
      <c r="I28" s="252"/>
    </row>
    <row r="29" spans="1:9" s="143" customFormat="1" ht="27" customHeight="1" thickBot="1">
      <c r="A29" s="151"/>
      <c r="B29" s="152"/>
      <c r="C29" s="153"/>
      <c r="D29" s="152"/>
      <c r="E29" s="153"/>
      <c r="F29" s="154"/>
      <c r="G29" s="155"/>
      <c r="H29" s="152"/>
      <c r="I29" s="253"/>
    </row>
    <row r="30" spans="1:9" s="156" customFormat="1" ht="19.5" customHeight="1">
      <c r="A30" s="383" t="s">
        <v>562</v>
      </c>
      <c r="B30" s="384"/>
      <c r="C30" s="384"/>
      <c r="D30" s="384"/>
      <c r="E30" s="384"/>
      <c r="F30" s="384"/>
      <c r="G30" s="384"/>
      <c r="H30" s="384"/>
      <c r="I30" s="385"/>
    </row>
    <row r="31" spans="1:9" s="156" customFormat="1" ht="15" customHeight="1">
      <c r="A31" s="382" t="s">
        <v>756</v>
      </c>
      <c r="B31" s="382"/>
      <c r="C31" s="382"/>
      <c r="D31" s="382"/>
      <c r="E31" s="382"/>
      <c r="F31" s="382"/>
      <c r="G31" s="382"/>
      <c r="H31" s="382"/>
      <c r="I31" s="334"/>
    </row>
    <row r="32" spans="1:9" s="156" customFormat="1" ht="18" customHeight="1">
      <c r="A32" s="382" t="s">
        <v>757</v>
      </c>
      <c r="B32" s="382"/>
      <c r="C32" s="382"/>
      <c r="D32" s="382"/>
      <c r="E32" s="382"/>
      <c r="F32" s="382"/>
      <c r="G32" s="382"/>
      <c r="H32" s="382"/>
      <c r="I32" s="133"/>
    </row>
    <row r="33" spans="1:9" s="156" customFormat="1" ht="15.75" customHeight="1">
      <c r="A33" s="332" t="s">
        <v>777</v>
      </c>
      <c r="B33" s="333"/>
      <c r="C33" s="333"/>
      <c r="D33" s="333"/>
      <c r="E33" s="333"/>
      <c r="F33" s="333"/>
      <c r="G33" s="333"/>
      <c r="H33" s="333"/>
      <c r="I33" s="334"/>
    </row>
    <row r="34" spans="1:9" s="156" customFormat="1" ht="20.25" customHeight="1">
      <c r="A34" s="382" t="s">
        <v>603</v>
      </c>
      <c r="B34" s="382"/>
      <c r="C34" s="382"/>
      <c r="D34" s="382"/>
      <c r="E34" s="382"/>
      <c r="F34" s="382"/>
      <c r="G34" s="382"/>
      <c r="H34" s="382"/>
      <c r="I34" s="334"/>
    </row>
    <row r="35" spans="1:8" ht="30" customHeight="1">
      <c r="A35" s="380" t="s">
        <v>5</v>
      </c>
      <c r="B35" s="381"/>
      <c r="C35" s="381"/>
      <c r="D35" s="381"/>
      <c r="E35" s="381"/>
      <c r="F35" s="381"/>
      <c r="G35" s="381"/>
      <c r="H35" s="381"/>
    </row>
    <row r="36" ht="30" customHeight="1"/>
    <row r="37" spans="4:5" ht="15.75">
      <c r="D37" s="157" t="s">
        <v>5</v>
      </c>
      <c r="E37" s="157"/>
    </row>
  </sheetData>
  <sheetProtection/>
  <mergeCells count="14">
    <mergeCell ref="A35:H35"/>
    <mergeCell ref="A32:H32"/>
    <mergeCell ref="A30:I30"/>
    <mergeCell ref="A5:A6"/>
    <mergeCell ref="F5:G5"/>
    <mergeCell ref="H5:I5"/>
    <mergeCell ref="A34:H34"/>
    <mergeCell ref="A31:H31"/>
    <mergeCell ref="A1:I1"/>
    <mergeCell ref="A2:I2"/>
    <mergeCell ref="A3:I3"/>
    <mergeCell ref="B5:C5"/>
    <mergeCell ref="D5:E5"/>
    <mergeCell ref="H4:I4"/>
  </mergeCells>
  <printOptions horizontalCentered="1"/>
  <pageMargins left="0.4724409448818898" right="0.4724409448818898" top="0.7874015748031497" bottom="0.7874015748031497" header="0.11811023622047245" footer="0.3937007874015748"/>
  <pageSetup fitToHeight="0" fitToWidth="1" horizontalDpi="600" verticalDpi="600" orientation="portrait" paperSize="9" scale="54" r:id="rId2"/>
  <headerFooter alignWithMargins="0">
    <oddFooter>&amp;C&amp;"標楷體,標準"&amp;16 10</oddFooter>
  </headerFooter>
  <ignoredErrors>
    <ignoredError sqref="G7 C8 C11 C13:C14 C17" formula="1"/>
  </ignoredErrors>
  <drawing r:id="rId1"/>
</worksheet>
</file>

<file path=xl/worksheets/sheet20.xml><?xml version="1.0" encoding="utf-8"?>
<worksheet xmlns="http://schemas.openxmlformats.org/spreadsheetml/2006/main" xmlns:r="http://schemas.openxmlformats.org/officeDocument/2006/relationships">
  <dimension ref="A1:C42"/>
  <sheetViews>
    <sheetView zoomScalePageLayoutView="0" workbookViewId="0" topLeftCell="A2">
      <pane xSplit="1" ySplit="4" topLeftCell="B30" activePane="bottomRight" state="frozen"/>
      <selection pane="topLeft" activeCell="A2" sqref="A2"/>
      <selection pane="topRight" activeCell="B2" sqref="B2"/>
      <selection pane="bottomLeft" activeCell="A6" sqref="A6"/>
      <selection pane="bottomRight" activeCell="A42" sqref="A42"/>
    </sheetView>
  </sheetViews>
  <sheetFormatPr defaultColWidth="8.8984375" defaultRowHeight="15"/>
  <cols>
    <col min="1" max="1" width="54.296875" style="30" customWidth="1"/>
    <col min="2" max="2" width="15.19921875" style="31" customWidth="1"/>
    <col min="3" max="3" width="13.19921875" style="30" customWidth="1"/>
    <col min="4" max="16384" width="8.8984375" style="30" customWidth="1"/>
  </cols>
  <sheetData>
    <row r="1" spans="1:3" s="44" customFormat="1" ht="19.5" customHeight="1">
      <c r="A1" s="478" t="s">
        <v>20</v>
      </c>
      <c r="B1" s="478"/>
      <c r="C1" s="478"/>
    </row>
    <row r="2" spans="1:3" s="44" customFormat="1" ht="19.5" customHeight="1">
      <c r="A2" s="479" t="s">
        <v>25</v>
      </c>
      <c r="B2" s="479"/>
      <c r="C2" s="479"/>
    </row>
    <row r="3" spans="1:3" s="44" customFormat="1" ht="19.5" customHeight="1">
      <c r="A3" s="480" t="s">
        <v>590</v>
      </c>
      <c r="B3" s="480"/>
      <c r="C3" s="480"/>
    </row>
    <row r="4" spans="2:3" s="44" customFormat="1" ht="19.5" customHeight="1" thickBot="1">
      <c r="B4" s="45"/>
      <c r="C4" s="79" t="s">
        <v>317</v>
      </c>
    </row>
    <row r="5" spans="1:3" s="43" customFormat="1" ht="21" customHeight="1">
      <c r="A5" s="239" t="s">
        <v>218</v>
      </c>
      <c r="B5" s="240" t="s">
        <v>219</v>
      </c>
      <c r="C5" s="241" t="s">
        <v>227</v>
      </c>
    </row>
    <row r="6" spans="1:3" s="43" customFormat="1" ht="21" customHeight="1" hidden="1">
      <c r="A6" s="277" t="s">
        <v>494</v>
      </c>
      <c r="B6" s="94">
        <f>B7</f>
        <v>0</v>
      </c>
      <c r="C6" s="244"/>
    </row>
    <row r="7" spans="1:3" s="43" customFormat="1" ht="21" customHeight="1" hidden="1">
      <c r="A7" s="278" t="s">
        <v>493</v>
      </c>
      <c r="B7" s="95"/>
      <c r="C7" s="244"/>
    </row>
    <row r="8" spans="1:3" s="43" customFormat="1" ht="21" customHeight="1">
      <c r="A8" s="278" t="s">
        <v>398</v>
      </c>
      <c r="B8" s="95">
        <f>B9</f>
        <v>6123445540</v>
      </c>
      <c r="C8" s="245"/>
    </row>
    <row r="9" spans="1:3" s="43" customFormat="1" ht="21" customHeight="1">
      <c r="A9" s="278" t="s">
        <v>399</v>
      </c>
      <c r="B9" s="95">
        <v>6123445540</v>
      </c>
      <c r="C9" s="245"/>
    </row>
    <row r="10" spans="1:3" s="43" customFormat="1" ht="21" customHeight="1">
      <c r="A10" s="278" t="s">
        <v>340</v>
      </c>
      <c r="B10" s="95">
        <f>B11</f>
        <v>1786777016</v>
      </c>
      <c r="C10" s="245"/>
    </row>
    <row r="11" spans="1:3" s="43" customFormat="1" ht="21" customHeight="1">
      <c r="A11" s="278" t="s">
        <v>341</v>
      </c>
      <c r="B11" s="95">
        <v>1786777016</v>
      </c>
      <c r="C11" s="245"/>
    </row>
    <row r="12" spans="1:3" s="43" customFormat="1" ht="21" customHeight="1">
      <c r="A12" s="278" t="s">
        <v>228</v>
      </c>
      <c r="B12" s="95">
        <f>B13+B14</f>
        <v>8867221066</v>
      </c>
      <c r="C12" s="245"/>
    </row>
    <row r="13" spans="1:3" s="43" customFormat="1" ht="21" customHeight="1">
      <c r="A13" s="278" t="s">
        <v>229</v>
      </c>
      <c r="B13" s="95">
        <v>252507799</v>
      </c>
      <c r="C13" s="245"/>
    </row>
    <row r="14" spans="1:3" s="43" customFormat="1" ht="21" customHeight="1">
      <c r="A14" s="278" t="s">
        <v>230</v>
      </c>
      <c r="B14" s="83">
        <v>8614713267</v>
      </c>
      <c r="C14" s="245"/>
    </row>
    <row r="15" spans="1:3" s="43" customFormat="1" ht="21" customHeight="1">
      <c r="A15" s="242" t="s">
        <v>231</v>
      </c>
      <c r="B15" s="83">
        <f>B16</f>
        <v>940125286</v>
      </c>
      <c r="C15" s="245"/>
    </row>
    <row r="16" spans="1:3" s="43" customFormat="1" ht="21" customHeight="1">
      <c r="A16" s="242" t="s">
        <v>232</v>
      </c>
      <c r="B16" s="83">
        <v>940125286</v>
      </c>
      <c r="C16" s="245"/>
    </row>
    <row r="17" spans="1:3" s="43" customFormat="1" ht="21" customHeight="1">
      <c r="A17" s="242" t="s">
        <v>518</v>
      </c>
      <c r="B17" s="83">
        <f>B18</f>
        <v>246000000</v>
      </c>
      <c r="C17" s="245"/>
    </row>
    <row r="18" spans="1:3" s="43" customFormat="1" ht="21" customHeight="1">
      <c r="A18" s="242" t="s">
        <v>521</v>
      </c>
      <c r="B18" s="83">
        <v>246000000</v>
      </c>
      <c r="C18" s="245"/>
    </row>
    <row r="19" spans="1:3" s="43" customFormat="1" ht="21" customHeight="1" hidden="1">
      <c r="A19" s="242" t="s">
        <v>520</v>
      </c>
      <c r="B19" s="83">
        <f>B20</f>
        <v>0</v>
      </c>
      <c r="C19" s="245"/>
    </row>
    <row r="20" spans="1:3" s="43" customFormat="1" ht="21" customHeight="1" hidden="1">
      <c r="A20" s="242" t="s">
        <v>522</v>
      </c>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21" customHeight="1">
      <c r="A33" s="242"/>
      <c r="B33" s="83"/>
      <c r="C33" s="245"/>
    </row>
    <row r="34" spans="1:3" s="43" customFormat="1" ht="21" customHeight="1">
      <c r="A34" s="242"/>
      <c r="B34" s="83"/>
      <c r="C34" s="245"/>
    </row>
    <row r="35" spans="1:3" s="43" customFormat="1" ht="21" customHeight="1">
      <c r="A35" s="242"/>
      <c r="B35" s="83"/>
      <c r="C35" s="245"/>
    </row>
    <row r="36" spans="1:3" s="43" customFormat="1" ht="21" customHeight="1">
      <c r="A36" s="242"/>
      <c r="B36" s="83"/>
      <c r="C36" s="245"/>
    </row>
    <row r="37" spans="1:3" s="43" customFormat="1" ht="21" customHeight="1">
      <c r="A37" s="242"/>
      <c r="B37" s="83"/>
      <c r="C37" s="245"/>
    </row>
    <row r="38" spans="1:3" s="43" customFormat="1" ht="21" customHeight="1">
      <c r="A38" s="242"/>
      <c r="B38" s="83"/>
      <c r="C38" s="245"/>
    </row>
    <row r="39" spans="1:3" s="43" customFormat="1" ht="21" customHeight="1">
      <c r="A39" s="242"/>
      <c r="B39" s="83"/>
      <c r="C39" s="245"/>
    </row>
    <row r="40" spans="1:3" s="43" customFormat="1" ht="21" customHeight="1">
      <c r="A40" s="242"/>
      <c r="B40" s="83"/>
      <c r="C40" s="245"/>
    </row>
    <row r="41" spans="1:3" s="43" customFormat="1" ht="21" customHeight="1">
      <c r="A41" s="242"/>
      <c r="B41" s="83"/>
      <c r="C41" s="245"/>
    </row>
    <row r="42" spans="1:3" s="43" customFormat="1" ht="21" customHeight="1" thickBot="1">
      <c r="A42" s="248" t="s">
        <v>223</v>
      </c>
      <c r="B42" s="249">
        <f>B6+B8+B10+B12+B15+B17+B19</f>
        <v>17963568908</v>
      </c>
      <c r="C42"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85" r:id="rId1"/>
  <headerFooter alignWithMargins="0">
    <oddFooter>&amp;C&amp;"標楷體,標準" 28</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9" sqref="A19"/>
    </sheetView>
  </sheetViews>
  <sheetFormatPr defaultColWidth="8.8984375" defaultRowHeight="15"/>
  <cols>
    <col min="1" max="1" width="41.69921875" style="30" customWidth="1"/>
    <col min="2" max="2" width="15" style="31" customWidth="1"/>
    <col min="3" max="3" width="14.69921875" style="30" customWidth="1"/>
    <col min="4" max="16384" width="8.8984375" style="30" customWidth="1"/>
  </cols>
  <sheetData>
    <row r="1" spans="1:3" ht="19.5" customHeight="1">
      <c r="A1" s="478" t="s">
        <v>20</v>
      </c>
      <c r="B1" s="478"/>
      <c r="C1" s="478"/>
    </row>
    <row r="2" spans="1:3" ht="19.5" customHeight="1">
      <c r="A2" s="479" t="s">
        <v>133</v>
      </c>
      <c r="B2" s="479"/>
      <c r="C2" s="479"/>
    </row>
    <row r="3" spans="1:3" ht="19.5" customHeight="1">
      <c r="A3" s="480" t="s">
        <v>590</v>
      </c>
      <c r="B3" s="480"/>
      <c r="C3" s="480"/>
    </row>
    <row r="4" ht="19.5" customHeight="1" thickBot="1">
      <c r="C4" s="79" t="s">
        <v>317</v>
      </c>
    </row>
    <row r="5" spans="1:3" s="43" customFormat="1" ht="21" customHeight="1">
      <c r="A5" s="239" t="s">
        <v>218</v>
      </c>
      <c r="B5" s="240" t="s">
        <v>219</v>
      </c>
      <c r="C5" s="241" t="s">
        <v>233</v>
      </c>
    </row>
    <row r="6" spans="1:3" s="43" customFormat="1" ht="21" customHeight="1">
      <c r="A6" s="267" t="s">
        <v>234</v>
      </c>
      <c r="B6" s="82">
        <f>B7+B8</f>
        <v>23921060898</v>
      </c>
      <c r="C6" s="276"/>
    </row>
    <row r="7" spans="1:3" s="43" customFormat="1" ht="21" customHeight="1">
      <c r="A7" s="242" t="s">
        <v>235</v>
      </c>
      <c r="B7" s="83">
        <v>21598925229</v>
      </c>
      <c r="C7" s="245"/>
    </row>
    <row r="8" spans="1:3" s="43" customFormat="1" ht="21" customHeight="1">
      <c r="A8" s="242" t="s">
        <v>342</v>
      </c>
      <c r="B8" s="83">
        <v>2322135669</v>
      </c>
      <c r="C8" s="245"/>
    </row>
    <row r="9" spans="1:3" s="43" customFormat="1" ht="21" customHeight="1">
      <c r="A9" s="242" t="s">
        <v>236</v>
      </c>
      <c r="B9" s="83">
        <f>B10</f>
        <v>56062273834</v>
      </c>
      <c r="C9" s="245"/>
    </row>
    <row r="10" spans="1:3" s="43" customFormat="1" ht="21" customHeight="1">
      <c r="A10" s="242" t="s">
        <v>237</v>
      </c>
      <c r="B10" s="83">
        <v>56062273834</v>
      </c>
      <c r="C10" s="245"/>
    </row>
    <row r="11" spans="1:3" s="43" customFormat="1" ht="21" customHeight="1">
      <c r="A11" s="242"/>
      <c r="B11" s="83"/>
      <c r="C11" s="245"/>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thickBot="1">
      <c r="A32" s="248" t="s">
        <v>223</v>
      </c>
      <c r="B32" s="249">
        <f>B6+B9</f>
        <v>79983334732</v>
      </c>
      <c r="C32"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&amp;C&amp;"標楷體,標準"&amp;11 29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C39"/>
  <sheetViews>
    <sheetView zoomScalePageLayoutView="0" workbookViewId="0" topLeftCell="A1">
      <selection activeCell="B17" sqref="B17"/>
    </sheetView>
  </sheetViews>
  <sheetFormatPr defaultColWidth="8.8984375" defaultRowHeight="15"/>
  <cols>
    <col min="1" max="1" width="40.19921875" style="30" customWidth="1"/>
    <col min="2" max="2" width="18.69921875" style="31" customWidth="1"/>
    <col min="3" max="3" width="13.69921875" style="30" customWidth="1"/>
    <col min="4" max="16384" width="8.8984375" style="30" customWidth="1"/>
  </cols>
  <sheetData>
    <row r="1" spans="1:3" ht="19.5" customHeight="1">
      <c r="A1" s="478" t="s">
        <v>20</v>
      </c>
      <c r="B1" s="478"/>
      <c r="C1" s="478"/>
    </row>
    <row r="2" spans="1:3" ht="19.5" customHeight="1">
      <c r="A2" s="479" t="s">
        <v>134</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18" customHeight="1">
      <c r="A6" s="267" t="s">
        <v>39</v>
      </c>
      <c r="B6" s="82">
        <f>SUM(B7:B19)</f>
        <v>258850747737</v>
      </c>
      <c r="C6" s="276"/>
    </row>
    <row r="7" spans="1:3" s="43" customFormat="1" ht="18" customHeight="1">
      <c r="A7" s="242" t="s">
        <v>629</v>
      </c>
      <c r="B7" s="83">
        <v>29219375428</v>
      </c>
      <c r="C7" s="245"/>
    </row>
    <row r="8" spans="1:3" s="43" customFormat="1" ht="18" customHeight="1">
      <c r="A8" s="242" t="s">
        <v>630</v>
      </c>
      <c r="B8" s="83">
        <v>44284489953</v>
      </c>
      <c r="C8" s="245"/>
    </row>
    <row r="9" spans="1:3" s="43" customFormat="1" ht="18" customHeight="1">
      <c r="A9" s="242" t="s">
        <v>631</v>
      </c>
      <c r="B9" s="83">
        <v>7045437412</v>
      </c>
      <c r="C9" s="245"/>
    </row>
    <row r="10" spans="1:3" s="43" customFormat="1" ht="18" customHeight="1">
      <c r="A10" s="242" t="s">
        <v>632</v>
      </c>
      <c r="B10" s="83">
        <v>31402172227</v>
      </c>
      <c r="C10" s="245"/>
    </row>
    <row r="11" spans="1:3" s="43" customFormat="1" ht="18" customHeight="1">
      <c r="A11" s="242" t="s">
        <v>633</v>
      </c>
      <c r="B11" s="83">
        <v>15366491712</v>
      </c>
      <c r="C11" s="245"/>
    </row>
    <row r="12" spans="1:3" s="43" customFormat="1" ht="18" customHeight="1">
      <c r="A12" s="242" t="s">
        <v>634</v>
      </c>
      <c r="B12" s="83">
        <v>33198753979</v>
      </c>
      <c r="C12" s="245"/>
    </row>
    <row r="13" spans="1:3" s="43" customFormat="1" ht="18" customHeight="1">
      <c r="A13" s="242" t="s">
        <v>635</v>
      </c>
      <c r="B13" s="83">
        <v>17984001467</v>
      </c>
      <c r="C13" s="245"/>
    </row>
    <row r="14" spans="1:3" s="43" customFormat="1" ht="18" customHeight="1">
      <c r="A14" s="242" t="s">
        <v>636</v>
      </c>
      <c r="B14" s="83">
        <v>18072618218</v>
      </c>
      <c r="C14" s="245"/>
    </row>
    <row r="15" spans="1:3" s="43" customFormat="1" ht="18" customHeight="1">
      <c r="A15" s="242" t="s">
        <v>637</v>
      </c>
      <c r="B15" s="83">
        <v>14448374036</v>
      </c>
      <c r="C15" s="245"/>
    </row>
    <row r="16" spans="1:3" s="43" customFormat="1" ht="18" customHeight="1">
      <c r="A16" s="242" t="s">
        <v>638</v>
      </c>
      <c r="B16" s="83">
        <v>15441292844</v>
      </c>
      <c r="C16" s="245"/>
    </row>
    <row r="17" spans="1:3" s="43" customFormat="1" ht="18" customHeight="1">
      <c r="A17" s="242" t="s">
        <v>639</v>
      </c>
      <c r="B17" s="83">
        <v>7456538158</v>
      </c>
      <c r="C17" s="245"/>
    </row>
    <row r="18" spans="1:3" s="43" customFormat="1" ht="18" customHeight="1">
      <c r="A18" s="242" t="s">
        <v>640</v>
      </c>
      <c r="B18" s="83">
        <v>9933557011</v>
      </c>
      <c r="C18" s="245"/>
    </row>
    <row r="19" spans="1:3" s="43" customFormat="1" ht="18" customHeight="1">
      <c r="A19" s="242" t="s">
        <v>641</v>
      </c>
      <c r="B19" s="83">
        <v>14997645292</v>
      </c>
      <c r="C19" s="245"/>
    </row>
    <row r="20" spans="1:3" s="43" customFormat="1" ht="18" customHeight="1">
      <c r="A20" s="242" t="s">
        <v>40</v>
      </c>
      <c r="B20" s="83">
        <f>SUM(B21:B38)</f>
        <v>813565228109</v>
      </c>
      <c r="C20" s="245"/>
    </row>
    <row r="21" spans="1:3" s="43" customFormat="1" ht="18" customHeight="1">
      <c r="A21" s="242" t="s">
        <v>642</v>
      </c>
      <c r="B21" s="83">
        <v>197650</v>
      </c>
      <c r="C21" s="245"/>
    </row>
    <row r="22" spans="1:3" s="43" customFormat="1" ht="18" customHeight="1">
      <c r="A22" s="242" t="s">
        <v>643</v>
      </c>
      <c r="B22" s="83">
        <v>11247553</v>
      </c>
      <c r="C22" s="245"/>
    </row>
    <row r="23" spans="1:3" s="43" customFormat="1" ht="18" customHeight="1">
      <c r="A23" s="242" t="s">
        <v>644</v>
      </c>
      <c r="B23" s="83">
        <v>390953254</v>
      </c>
      <c r="C23" s="245"/>
    </row>
    <row r="24" spans="1:3" s="43" customFormat="1" ht="18" customHeight="1">
      <c r="A24" s="242" t="s">
        <v>645</v>
      </c>
      <c r="B24" s="83">
        <v>13682057</v>
      </c>
      <c r="C24" s="245"/>
    </row>
    <row r="25" spans="1:3" s="43" customFormat="1" ht="18" customHeight="1">
      <c r="A25" s="242" t="s">
        <v>646</v>
      </c>
      <c r="B25" s="83">
        <v>34513960264</v>
      </c>
      <c r="C25" s="245"/>
    </row>
    <row r="26" spans="1:3" s="43" customFormat="1" ht="18" customHeight="1">
      <c r="A26" s="242" t="s">
        <v>647</v>
      </c>
      <c r="B26" s="83">
        <v>99682856</v>
      </c>
      <c r="C26" s="245"/>
    </row>
    <row r="27" spans="1:3" s="43" customFormat="1" ht="18" customHeight="1">
      <c r="A27" s="242" t="s">
        <v>648</v>
      </c>
      <c r="B27" s="83">
        <v>88116418836</v>
      </c>
      <c r="C27" s="245"/>
    </row>
    <row r="28" spans="1:3" s="43" customFormat="1" ht="18" customHeight="1">
      <c r="A28" s="242" t="s">
        <v>649</v>
      </c>
      <c r="B28" s="83">
        <v>30992430923</v>
      </c>
      <c r="C28" s="245"/>
    </row>
    <row r="29" spans="1:3" s="43" customFormat="1" ht="18" customHeight="1">
      <c r="A29" s="242" t="s">
        <v>650</v>
      </c>
      <c r="B29" s="83">
        <v>98069672130</v>
      </c>
      <c r="C29" s="245"/>
    </row>
    <row r="30" spans="1:3" s="43" customFormat="1" ht="18" customHeight="1">
      <c r="A30" s="242" t="s">
        <v>651</v>
      </c>
      <c r="B30" s="83">
        <v>61777031444</v>
      </c>
      <c r="C30" s="245"/>
    </row>
    <row r="31" spans="1:3" s="43" customFormat="1" ht="18" customHeight="1">
      <c r="A31" s="242" t="s">
        <v>652</v>
      </c>
      <c r="B31" s="83">
        <v>46711747219</v>
      </c>
      <c r="C31" s="245"/>
    </row>
    <row r="32" spans="1:3" s="43" customFormat="1" ht="18" customHeight="1">
      <c r="A32" s="242" t="s">
        <v>653</v>
      </c>
      <c r="B32" s="83">
        <v>101828929472</v>
      </c>
      <c r="C32" s="245"/>
    </row>
    <row r="33" spans="1:3" s="43" customFormat="1" ht="18" customHeight="1">
      <c r="A33" s="242" t="s">
        <v>654</v>
      </c>
      <c r="B33" s="83">
        <v>113108331950</v>
      </c>
      <c r="C33" s="245"/>
    </row>
    <row r="34" spans="1:3" s="43" customFormat="1" ht="18" customHeight="1">
      <c r="A34" s="242" t="s">
        <v>655</v>
      </c>
      <c r="B34" s="83">
        <v>82414660394</v>
      </c>
      <c r="C34" s="245"/>
    </row>
    <row r="35" spans="1:3" s="43" customFormat="1" ht="18" customHeight="1">
      <c r="A35" s="242" t="s">
        <v>656</v>
      </c>
      <c r="B35" s="83">
        <v>66124831133</v>
      </c>
      <c r="C35" s="245"/>
    </row>
    <row r="36" spans="1:3" s="43" customFormat="1" ht="18" customHeight="1">
      <c r="A36" s="242" t="s">
        <v>657</v>
      </c>
      <c r="B36" s="83">
        <v>27559264045</v>
      </c>
      <c r="C36" s="245"/>
    </row>
    <row r="37" spans="1:3" s="43" customFormat="1" ht="18" customHeight="1">
      <c r="A37" s="242" t="s">
        <v>658</v>
      </c>
      <c r="B37" s="83">
        <v>61832062949</v>
      </c>
      <c r="C37" s="245"/>
    </row>
    <row r="38" spans="1:3" s="43" customFormat="1" ht="18" customHeight="1">
      <c r="A38" s="242" t="s">
        <v>659</v>
      </c>
      <c r="B38" s="83">
        <v>123980</v>
      </c>
      <c r="C38" s="245"/>
    </row>
    <row r="39" spans="1:3" s="43" customFormat="1" ht="21.75" customHeight="1" thickBot="1">
      <c r="A39" s="248" t="s">
        <v>128</v>
      </c>
      <c r="B39" s="249">
        <f>B6+B20</f>
        <v>1072415975846</v>
      </c>
      <c r="C39" s="250"/>
    </row>
    <row r="40" ht="21" customHeight="1"/>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Width="0" fitToHeight="1" horizontalDpi="600" verticalDpi="600" orientation="portrait" paperSize="9" scale="95" r:id="rId1"/>
  <headerFooter alignWithMargins="0">
    <oddFooter>&amp;C&amp;"標楷體,標準" 30</oddFooter>
  </headerFooter>
</worksheet>
</file>

<file path=xl/worksheets/sheet23.xml><?xml version="1.0" encoding="utf-8"?>
<worksheet xmlns="http://schemas.openxmlformats.org/spreadsheetml/2006/main" xmlns:r="http://schemas.openxmlformats.org/officeDocument/2006/relationships">
  <dimension ref="A1:C33"/>
  <sheetViews>
    <sheetView zoomScalePageLayoutView="0" workbookViewId="0" topLeftCell="A1">
      <pane xSplit="1" ySplit="5" topLeftCell="B23" activePane="bottomRight" state="frozen"/>
      <selection pane="topLeft" activeCell="A1" sqref="A1"/>
      <selection pane="topRight" activeCell="B1" sqref="B1"/>
      <selection pane="bottomLeft" activeCell="A6" sqref="A6"/>
      <selection pane="bottomRight" activeCell="A36" sqref="A36"/>
    </sheetView>
  </sheetViews>
  <sheetFormatPr defaultColWidth="8.8984375" defaultRowHeight="15"/>
  <cols>
    <col min="1" max="1" width="41.69921875" style="30" customWidth="1"/>
    <col min="2" max="2" width="16.69921875" style="31" customWidth="1"/>
    <col min="3" max="3" width="14.69921875" style="30" customWidth="1"/>
    <col min="4" max="16384" width="8.8984375" style="30" customWidth="1"/>
  </cols>
  <sheetData>
    <row r="1" spans="1:3" ht="19.5" customHeight="1">
      <c r="A1" s="478" t="s">
        <v>20</v>
      </c>
      <c r="B1" s="478"/>
      <c r="C1" s="478"/>
    </row>
    <row r="2" spans="1:3" ht="19.5" customHeight="1">
      <c r="A2" s="493" t="s">
        <v>26</v>
      </c>
      <c r="B2" s="493"/>
      <c r="C2" s="493"/>
    </row>
    <row r="3" spans="1:3" ht="19.5" customHeight="1">
      <c r="A3" s="494" t="s">
        <v>590</v>
      </c>
      <c r="B3" s="494"/>
      <c r="C3" s="494"/>
    </row>
    <row r="4" ht="19.5" customHeight="1" thickBot="1">
      <c r="C4" s="79" t="s">
        <v>317</v>
      </c>
    </row>
    <row r="5" spans="1:3" s="43" customFormat="1" ht="21" customHeight="1">
      <c r="A5" s="239" t="s">
        <v>55</v>
      </c>
      <c r="B5" s="240" t="s">
        <v>22</v>
      </c>
      <c r="C5" s="241" t="s">
        <v>23</v>
      </c>
    </row>
    <row r="6" spans="1:3" s="43" customFormat="1" ht="21.75" customHeight="1">
      <c r="A6" s="267" t="s">
        <v>400</v>
      </c>
      <c r="B6" s="82">
        <f>SUM(B7:B19)</f>
        <v>29969655968</v>
      </c>
      <c r="C6" s="276"/>
    </row>
    <row r="7" spans="1:3" s="43" customFormat="1" ht="21.75" customHeight="1">
      <c r="A7" s="242" t="s">
        <v>660</v>
      </c>
      <c r="B7" s="83">
        <v>5056815322</v>
      </c>
      <c r="C7" s="245"/>
    </row>
    <row r="8" spans="1:3" s="43" customFormat="1" ht="21.75" customHeight="1">
      <c r="A8" s="242" t="s">
        <v>661</v>
      </c>
      <c r="B8" s="83">
        <v>4997567812</v>
      </c>
      <c r="C8" s="245"/>
    </row>
    <row r="9" spans="1:3" s="43" customFormat="1" ht="21.75" customHeight="1">
      <c r="A9" s="242" t="s">
        <v>662</v>
      </c>
      <c r="B9" s="83">
        <v>1088093032</v>
      </c>
      <c r="C9" s="245"/>
    </row>
    <row r="10" spans="1:3" s="43" customFormat="1" ht="21.75" customHeight="1">
      <c r="A10" s="242" t="s">
        <v>663</v>
      </c>
      <c r="B10" s="83">
        <v>2908225985</v>
      </c>
      <c r="C10" s="245"/>
    </row>
    <row r="11" spans="1:3" s="43" customFormat="1" ht="21.75" customHeight="1">
      <c r="A11" s="242" t="s">
        <v>664</v>
      </c>
      <c r="B11" s="83">
        <v>1680907250</v>
      </c>
      <c r="C11" s="245"/>
    </row>
    <row r="12" spans="1:3" s="43" customFormat="1" ht="21.75" customHeight="1">
      <c r="A12" s="242" t="s">
        <v>665</v>
      </c>
      <c r="B12" s="83">
        <v>4130092197</v>
      </c>
      <c r="C12" s="245"/>
    </row>
    <row r="13" spans="1:3" s="43" customFormat="1" ht="21.75" customHeight="1">
      <c r="A13" s="242" t="s">
        <v>666</v>
      </c>
      <c r="B13" s="83">
        <v>2979864716</v>
      </c>
      <c r="C13" s="245"/>
    </row>
    <row r="14" spans="1:3" s="43" customFormat="1" ht="21.75" customHeight="1">
      <c r="A14" s="242" t="s">
        <v>667</v>
      </c>
      <c r="B14" s="83">
        <v>3371464657</v>
      </c>
      <c r="C14" s="245"/>
    </row>
    <row r="15" spans="1:3" s="43" customFormat="1" ht="21.75" customHeight="1">
      <c r="A15" s="242" t="s">
        <v>668</v>
      </c>
      <c r="B15" s="83">
        <v>1738396634</v>
      </c>
      <c r="C15" s="245"/>
    </row>
    <row r="16" spans="1:3" s="43" customFormat="1" ht="21.75" customHeight="1">
      <c r="A16" s="242" t="s">
        <v>669</v>
      </c>
      <c r="B16" s="83">
        <v>932225626</v>
      </c>
      <c r="C16" s="245"/>
    </row>
    <row r="17" spans="1:3" s="43" customFormat="1" ht="21.75" customHeight="1">
      <c r="A17" s="242" t="s">
        <v>670</v>
      </c>
      <c r="B17" s="83">
        <v>441936715</v>
      </c>
      <c r="C17" s="245"/>
    </row>
    <row r="18" spans="1:3" s="43" customFormat="1" ht="21.75" customHeight="1">
      <c r="A18" s="242" t="s">
        <v>671</v>
      </c>
      <c r="B18" s="83">
        <v>624284597</v>
      </c>
      <c r="C18" s="245"/>
    </row>
    <row r="19" spans="1:3" s="43" customFormat="1" ht="21.75" customHeight="1">
      <c r="A19" s="242" t="s">
        <v>672</v>
      </c>
      <c r="B19" s="83">
        <v>19781425</v>
      </c>
      <c r="C19" s="245"/>
    </row>
    <row r="20" spans="1:3" s="43" customFormat="1" ht="21.75" customHeight="1">
      <c r="A20" s="242" t="s">
        <v>41</v>
      </c>
      <c r="B20" s="83">
        <f>SUM(B21:B32)</f>
        <v>83684574441</v>
      </c>
      <c r="C20" s="245"/>
    </row>
    <row r="21" spans="1:3" s="43" customFormat="1" ht="21.75" customHeight="1">
      <c r="A21" s="242" t="s">
        <v>674</v>
      </c>
      <c r="B21" s="83">
        <v>6775587586</v>
      </c>
      <c r="C21" s="245"/>
    </row>
    <row r="22" spans="1:3" s="43" customFormat="1" ht="21.75" customHeight="1">
      <c r="A22" s="242" t="s">
        <v>675</v>
      </c>
      <c r="B22" s="83">
        <v>11860836371</v>
      </c>
      <c r="C22" s="245"/>
    </row>
    <row r="23" spans="1:3" s="43" customFormat="1" ht="21.75" customHeight="1">
      <c r="A23" s="242" t="s">
        <v>676</v>
      </c>
      <c r="B23" s="83">
        <v>7467433423</v>
      </c>
      <c r="C23" s="245"/>
    </row>
    <row r="24" spans="1:3" s="43" customFormat="1" ht="21.75" customHeight="1">
      <c r="A24" s="242" t="s">
        <v>677</v>
      </c>
      <c r="B24" s="83">
        <v>15747946562</v>
      </c>
      <c r="C24" s="245"/>
    </row>
    <row r="25" spans="1:3" s="43" customFormat="1" ht="21.75" customHeight="1">
      <c r="A25" s="242" t="s">
        <v>678</v>
      </c>
      <c r="B25" s="83">
        <v>4634677304</v>
      </c>
      <c r="C25" s="245"/>
    </row>
    <row r="26" spans="1:3" s="43" customFormat="1" ht="21.75" customHeight="1">
      <c r="A26" s="242" t="s">
        <v>679</v>
      </c>
      <c r="B26" s="83">
        <v>406215419</v>
      </c>
      <c r="C26" s="245"/>
    </row>
    <row r="27" spans="1:3" s="43" customFormat="1" ht="21.75" customHeight="1">
      <c r="A27" s="242" t="s">
        <v>680</v>
      </c>
      <c r="B27" s="83">
        <v>14006749597</v>
      </c>
      <c r="C27" s="245"/>
    </row>
    <row r="28" spans="1:3" s="43" customFormat="1" ht="21.75" customHeight="1">
      <c r="A28" s="242" t="s">
        <v>681</v>
      </c>
      <c r="B28" s="83">
        <v>11035719415</v>
      </c>
      <c r="C28" s="245"/>
    </row>
    <row r="29" spans="1:3" s="43" customFormat="1" ht="21.75" customHeight="1">
      <c r="A29" s="242" t="s">
        <v>682</v>
      </c>
      <c r="B29" s="83">
        <v>8867659679</v>
      </c>
      <c r="C29" s="245"/>
    </row>
    <row r="30" spans="1:3" s="43" customFormat="1" ht="21.75" customHeight="1">
      <c r="A30" s="242" t="s">
        <v>673</v>
      </c>
      <c r="B30" s="83">
        <v>1618634107</v>
      </c>
      <c r="C30" s="245"/>
    </row>
    <row r="31" spans="1:3" s="43" customFormat="1" ht="21.75" customHeight="1">
      <c r="A31" s="242" t="s">
        <v>683</v>
      </c>
      <c r="B31" s="83">
        <v>98937325</v>
      </c>
      <c r="C31" s="245"/>
    </row>
    <row r="32" spans="1:3" s="43" customFormat="1" ht="21.75" customHeight="1">
      <c r="A32" s="242" t="s">
        <v>684</v>
      </c>
      <c r="B32" s="83">
        <v>1164177653</v>
      </c>
      <c r="C32" s="245"/>
    </row>
    <row r="33" spans="1:3" s="43" customFormat="1" ht="21" customHeight="1" thickBot="1">
      <c r="A33" s="248" t="s">
        <v>128</v>
      </c>
      <c r="B33" s="249">
        <f>B6+B20</f>
        <v>113654230409</v>
      </c>
      <c r="C33" s="250"/>
    </row>
    <row r="34" ht="21.75" customHeight="1"/>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95" r:id="rId1"/>
  <headerFooter alignWithMargins="0">
    <oddFooter>&amp;C&amp;"標楷體,標準"&amp;11 31</oddFooter>
  </headerFooter>
</worksheet>
</file>

<file path=xl/worksheets/sheet24.xml><?xml version="1.0" encoding="utf-8"?>
<worksheet xmlns="http://schemas.openxmlformats.org/spreadsheetml/2006/main" xmlns:r="http://schemas.openxmlformats.org/officeDocument/2006/relationships">
  <dimension ref="A1:C3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0" sqref="A10:IV13"/>
    </sheetView>
  </sheetViews>
  <sheetFormatPr defaultColWidth="8.8984375" defaultRowHeight="15"/>
  <cols>
    <col min="1" max="1" width="41.69921875" style="30" customWidth="1"/>
    <col min="2" max="2" width="16.69921875" style="31" customWidth="1"/>
    <col min="3" max="3" width="15" style="30" customWidth="1"/>
    <col min="4" max="16384" width="8.8984375" style="30" customWidth="1"/>
  </cols>
  <sheetData>
    <row r="1" spans="1:3" ht="19.5" customHeight="1">
      <c r="A1" s="478" t="s">
        <v>20</v>
      </c>
      <c r="B1" s="478"/>
      <c r="C1" s="478"/>
    </row>
    <row r="2" spans="1:3" ht="19.5" customHeight="1">
      <c r="A2" s="479" t="s">
        <v>27</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24" customHeight="1">
      <c r="A6" s="267" t="s">
        <v>42</v>
      </c>
      <c r="B6" s="82">
        <v>39904135762</v>
      </c>
      <c r="C6" s="276"/>
    </row>
    <row r="7" spans="1:3" s="43" customFormat="1" ht="21" customHeight="1">
      <c r="A7" s="242" t="s">
        <v>135</v>
      </c>
      <c r="B7" s="96" t="s">
        <v>35</v>
      </c>
      <c r="C7" s="245"/>
    </row>
    <row r="8" spans="1:3" s="43" customFormat="1" ht="21" customHeight="1">
      <c r="A8" s="242"/>
      <c r="B8" s="83"/>
      <c r="C8" s="245"/>
    </row>
    <row r="9" spans="1:3" s="43" customFormat="1" ht="21" customHeight="1">
      <c r="A9" s="242"/>
      <c r="B9" s="83"/>
      <c r="C9" s="245"/>
    </row>
    <row r="10" spans="1:3" s="43" customFormat="1" ht="21" customHeight="1">
      <c r="A10" s="242"/>
      <c r="B10" s="83"/>
      <c r="C10" s="245"/>
    </row>
    <row r="11" spans="1:3" s="43" customFormat="1" ht="21" customHeight="1">
      <c r="A11" s="242"/>
      <c r="B11" s="83"/>
      <c r="C11" s="245"/>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21" customHeight="1">
      <c r="A33" s="242"/>
      <c r="B33" s="83"/>
      <c r="C33" s="245"/>
    </row>
    <row r="34" spans="1:3" s="43" customFormat="1" ht="21" customHeight="1" thickBot="1">
      <c r="A34" s="248" t="s">
        <v>128</v>
      </c>
      <c r="B34" s="249">
        <f>SUM(B6:B33)</f>
        <v>39904135762</v>
      </c>
      <c r="C34"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95" r:id="rId1"/>
  <headerFooter alignWithMargins="0">
    <oddFooter>&amp;C&amp;"標楷體,標準"&amp;11 32</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8" sqref="A18"/>
    </sheetView>
  </sheetViews>
  <sheetFormatPr defaultColWidth="8.8984375" defaultRowHeight="15"/>
  <cols>
    <col min="1" max="1" width="41.69921875" style="30" customWidth="1"/>
    <col min="2" max="2" width="16.69921875" style="31" customWidth="1"/>
    <col min="3" max="3" width="14.69921875" style="30" customWidth="1"/>
    <col min="4" max="16384" width="8.8984375" style="30" customWidth="1"/>
  </cols>
  <sheetData>
    <row r="1" spans="1:3" ht="19.5" customHeight="1">
      <c r="A1" s="478" t="s">
        <v>20</v>
      </c>
      <c r="B1" s="478"/>
      <c r="C1" s="478"/>
    </row>
    <row r="2" spans="1:3" ht="19.5" customHeight="1">
      <c r="A2" s="479" t="s">
        <v>77</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24.75" customHeight="1">
      <c r="A6" s="267" t="s">
        <v>136</v>
      </c>
      <c r="B6" s="82">
        <f>B7</f>
        <v>1157852</v>
      </c>
      <c r="C6" s="276"/>
    </row>
    <row r="7" spans="1:3" s="43" customFormat="1" ht="24.75" customHeight="1">
      <c r="A7" s="242" t="s">
        <v>46</v>
      </c>
      <c r="B7" s="83">
        <v>1157852</v>
      </c>
      <c r="C7" s="245"/>
    </row>
    <row r="8" spans="1:3" s="43" customFormat="1" ht="21" customHeight="1">
      <c r="A8" s="242"/>
      <c r="B8" s="83"/>
      <c r="C8" s="245"/>
    </row>
    <row r="9" spans="1:3" s="43" customFormat="1" ht="21" customHeight="1">
      <c r="A9" s="242"/>
      <c r="B9" s="83"/>
      <c r="C9" s="245"/>
    </row>
    <row r="10" spans="1:3" s="43" customFormat="1" ht="21" customHeight="1">
      <c r="A10" s="242"/>
      <c r="B10" s="83"/>
      <c r="C10" s="245"/>
    </row>
    <row r="11" spans="1:3" s="43" customFormat="1" ht="21" customHeight="1">
      <c r="A11" s="242"/>
      <c r="B11" s="83"/>
      <c r="C11" s="245"/>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thickBot="1">
      <c r="A32" s="248" t="s">
        <v>128</v>
      </c>
      <c r="B32" s="249">
        <f>B6+B8</f>
        <v>1157852</v>
      </c>
      <c r="C32"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99" r:id="rId1"/>
  <headerFooter alignWithMargins="0">
    <oddFooter>&amp;C&amp;"標楷體,標準"&amp;10 33</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2">
      <pane xSplit="1" ySplit="4" topLeftCell="B12" activePane="bottomRight" state="frozen"/>
      <selection pane="topLeft" activeCell="A2" sqref="A2"/>
      <selection pane="topRight" activeCell="B2" sqref="B2"/>
      <selection pane="bottomLeft" activeCell="A6" sqref="A6"/>
      <selection pane="bottomRight" activeCell="A25" sqref="A25"/>
    </sheetView>
  </sheetViews>
  <sheetFormatPr defaultColWidth="8.8984375" defaultRowHeight="15"/>
  <cols>
    <col min="1" max="1" width="41.69921875" style="30" customWidth="1"/>
    <col min="2" max="2" width="16.69921875" style="31" customWidth="1"/>
    <col min="3" max="3" width="15" style="30" customWidth="1"/>
    <col min="4" max="16384" width="8.8984375" style="30" customWidth="1"/>
  </cols>
  <sheetData>
    <row r="1" spans="1:3" ht="19.5" customHeight="1">
      <c r="A1" s="478" t="s">
        <v>20</v>
      </c>
      <c r="B1" s="478"/>
      <c r="C1" s="478"/>
    </row>
    <row r="2" spans="1:3" ht="19.5" customHeight="1">
      <c r="A2" s="479" t="s">
        <v>78</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24" customHeight="1">
      <c r="A6" s="267" t="s">
        <v>43</v>
      </c>
      <c r="B6" s="82">
        <f>B7+B8</f>
        <v>639673793</v>
      </c>
      <c r="C6" s="276"/>
    </row>
    <row r="7" spans="1:3" s="43" customFormat="1" ht="24" customHeight="1">
      <c r="A7" s="242" t="s">
        <v>47</v>
      </c>
      <c r="B7" s="83">
        <v>292636112</v>
      </c>
      <c r="C7" s="245"/>
    </row>
    <row r="8" spans="1:3" s="43" customFormat="1" ht="24" customHeight="1">
      <c r="A8" s="242" t="s">
        <v>48</v>
      </c>
      <c r="B8" s="83">
        <v>347037681</v>
      </c>
      <c r="C8" s="245"/>
    </row>
    <row r="9" spans="1:3" s="43" customFormat="1" ht="24" customHeight="1">
      <c r="A9" s="242" t="s">
        <v>137</v>
      </c>
      <c r="B9" s="83">
        <f>B10+B11</f>
        <v>1735325489</v>
      </c>
      <c r="C9" s="245"/>
    </row>
    <row r="10" spans="1:3" s="43" customFormat="1" ht="24" customHeight="1">
      <c r="A10" s="242" t="s">
        <v>49</v>
      </c>
      <c r="B10" s="83">
        <v>1348288554</v>
      </c>
      <c r="C10" s="245"/>
    </row>
    <row r="11" spans="1:3" s="43" customFormat="1" ht="24" customHeight="1">
      <c r="A11" s="242" t="s">
        <v>50</v>
      </c>
      <c r="B11" s="83">
        <v>387036935</v>
      </c>
      <c r="C11" s="245"/>
    </row>
    <row r="12" spans="1:3" s="43" customFormat="1" ht="24" customHeight="1">
      <c r="A12" s="242" t="s">
        <v>162</v>
      </c>
      <c r="B12" s="83">
        <f>B13</f>
        <v>702673</v>
      </c>
      <c r="C12" s="245"/>
    </row>
    <row r="13" spans="1:3" s="43" customFormat="1" ht="24" customHeight="1">
      <c r="A13" s="242" t="s">
        <v>163</v>
      </c>
      <c r="B13" s="83">
        <v>702673</v>
      </c>
      <c r="C13" s="245"/>
    </row>
    <row r="14" spans="1:3" s="43" customFormat="1" ht="21" customHeight="1" hidden="1">
      <c r="A14" s="242" t="s">
        <v>523</v>
      </c>
      <c r="B14" s="83">
        <f>B15</f>
        <v>0</v>
      </c>
      <c r="C14" s="245"/>
    </row>
    <row r="15" spans="1:3" s="43" customFormat="1" ht="21" customHeight="1" hidden="1">
      <c r="A15" s="242" t="s">
        <v>524</v>
      </c>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21" customHeight="1">
      <c r="A33" s="242"/>
      <c r="B33" s="83"/>
      <c r="C33" s="245"/>
    </row>
    <row r="34" spans="1:3" s="43" customFormat="1" ht="21" customHeight="1" thickBot="1">
      <c r="A34" s="248" t="s">
        <v>128</v>
      </c>
      <c r="B34" s="249">
        <f>B6+B9+B12+B14</f>
        <v>2375701955</v>
      </c>
      <c r="C34"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98" r:id="rId1"/>
  <headerFooter alignWithMargins="0">
    <oddFooter>&amp;C&amp;"標楷體,標準"&amp;10 34</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C35"/>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5" sqref="A15:IV15"/>
    </sheetView>
  </sheetViews>
  <sheetFormatPr defaultColWidth="8.8984375" defaultRowHeight="15"/>
  <cols>
    <col min="1" max="1" width="41.69921875" style="30" customWidth="1"/>
    <col min="2" max="2" width="16.69921875" style="31" customWidth="1"/>
    <col min="3" max="3" width="15" style="30" customWidth="1"/>
    <col min="4" max="16384" width="8.8984375" style="30" customWidth="1"/>
  </cols>
  <sheetData>
    <row r="1" spans="1:3" ht="19.5" customHeight="1">
      <c r="A1" s="478" t="s">
        <v>20</v>
      </c>
      <c r="B1" s="478"/>
      <c r="C1" s="478"/>
    </row>
    <row r="2" spans="1:3" ht="19.5" customHeight="1">
      <c r="A2" s="479" t="s">
        <v>79</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24" customHeight="1">
      <c r="A6" s="242" t="s">
        <v>496</v>
      </c>
      <c r="B6" s="82">
        <f>B7</f>
        <v>47693922</v>
      </c>
      <c r="C6" s="495"/>
    </row>
    <row r="7" spans="1:3" s="43" customFormat="1" ht="24" customHeight="1">
      <c r="A7" s="242" t="s">
        <v>495</v>
      </c>
      <c r="B7" s="83">
        <v>47693922</v>
      </c>
      <c r="C7" s="496"/>
    </row>
    <row r="8" spans="1:3" s="43" customFormat="1" ht="21" customHeight="1" hidden="1">
      <c r="A8" s="242" t="s">
        <v>685</v>
      </c>
      <c r="B8" s="83">
        <f>B9</f>
        <v>0</v>
      </c>
      <c r="C8" s="496"/>
    </row>
    <row r="9" spans="1:3" s="43" customFormat="1" ht="21" customHeight="1" hidden="1">
      <c r="A9" s="242" t="s">
        <v>51</v>
      </c>
      <c r="B9" s="83"/>
      <c r="C9" s="496"/>
    </row>
    <row r="10" spans="1:3" s="43" customFormat="1" ht="21" customHeight="1">
      <c r="A10" s="279"/>
      <c r="B10" s="83"/>
      <c r="C10" s="247"/>
    </row>
    <row r="11" spans="1:3" s="43" customFormat="1" ht="21" customHeight="1">
      <c r="A11" s="279"/>
      <c r="B11" s="83"/>
      <c r="C11" s="247"/>
    </row>
    <row r="12" spans="1:3" s="43" customFormat="1" ht="21" customHeight="1">
      <c r="A12" s="279"/>
      <c r="B12" s="83"/>
      <c r="C12" s="247"/>
    </row>
    <row r="13" spans="1:3" s="43" customFormat="1" ht="21" customHeight="1">
      <c r="A13" s="279"/>
      <c r="B13" s="83"/>
      <c r="C13" s="247"/>
    </row>
    <row r="14" spans="1:3" s="43" customFormat="1" ht="21" customHeight="1">
      <c r="A14" s="279"/>
      <c r="B14" s="83"/>
      <c r="C14" s="247"/>
    </row>
    <row r="15" spans="1:3" s="43" customFormat="1" ht="21" customHeight="1">
      <c r="A15" s="242"/>
      <c r="B15" s="83"/>
      <c r="C15" s="247"/>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21" customHeight="1">
      <c r="A33" s="242"/>
      <c r="B33" s="83"/>
      <c r="C33" s="245"/>
    </row>
    <row r="34" spans="1:3" s="43" customFormat="1" ht="21" customHeight="1">
      <c r="A34" s="242"/>
      <c r="B34" s="83"/>
      <c r="C34" s="245"/>
    </row>
    <row r="35" spans="1:3" s="43" customFormat="1" ht="21" customHeight="1" thickBot="1">
      <c r="A35" s="248" t="s">
        <v>128</v>
      </c>
      <c r="B35" s="249">
        <f>B8+B6</f>
        <v>47693922</v>
      </c>
      <c r="C35" s="250"/>
    </row>
  </sheetData>
  <sheetProtection/>
  <mergeCells count="4">
    <mergeCell ref="A1:C1"/>
    <mergeCell ref="A2:C2"/>
    <mergeCell ref="A3:C3"/>
    <mergeCell ref="C6:C9"/>
  </mergeCells>
  <printOptions/>
  <pageMargins left="0.5905511811023623" right="0.3937007874015748" top="0.7874015748031497" bottom="0.7874015748031497" header="0.11811023622047245" footer="0.3937007874015748"/>
  <pageSetup fitToHeight="1" fitToWidth="1" horizontalDpi="600" verticalDpi="600" orientation="portrait" paperSize="9" scale="98" r:id="rId1"/>
  <headerFooter alignWithMargins="0">
    <oddFooter>&amp;C&amp;"標楷體,標準"&amp;10 35</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C33"/>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7" sqref="A17"/>
    </sheetView>
  </sheetViews>
  <sheetFormatPr defaultColWidth="8.8984375" defaultRowHeight="15"/>
  <cols>
    <col min="1" max="1" width="40.59765625" style="30" customWidth="1"/>
    <col min="2" max="2" width="16.69921875" style="31" customWidth="1"/>
    <col min="3" max="3" width="16.69921875" style="30" customWidth="1"/>
    <col min="4" max="16384" width="8.8984375" style="30" customWidth="1"/>
  </cols>
  <sheetData>
    <row r="1" spans="1:3" ht="19.5" customHeight="1">
      <c r="A1" s="478" t="s">
        <v>20</v>
      </c>
      <c r="B1" s="478"/>
      <c r="C1" s="478"/>
    </row>
    <row r="2" spans="1:3" ht="19.5" customHeight="1">
      <c r="A2" s="479" t="s">
        <v>456</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25.5" customHeight="1">
      <c r="A6" s="242" t="s">
        <v>454</v>
      </c>
      <c r="B6" s="82">
        <f>B7+B8</f>
        <v>2110011852</v>
      </c>
      <c r="C6" s="497" t="s">
        <v>719</v>
      </c>
    </row>
    <row r="7" spans="1:3" s="43" customFormat="1" ht="25.5" customHeight="1">
      <c r="A7" s="242" t="s">
        <v>600</v>
      </c>
      <c r="B7" s="83">
        <v>1900000020</v>
      </c>
      <c r="C7" s="498"/>
    </row>
    <row r="8" spans="1:3" s="43" customFormat="1" ht="25.5" customHeight="1">
      <c r="A8" s="242" t="s">
        <v>455</v>
      </c>
      <c r="B8" s="83">
        <v>210011832</v>
      </c>
      <c r="C8" s="498"/>
    </row>
    <row r="9" spans="1:3" s="43" customFormat="1" ht="19.5" customHeight="1">
      <c r="A9" s="279"/>
      <c r="B9" s="83"/>
      <c r="C9" s="344"/>
    </row>
    <row r="10" spans="1:3" s="43" customFormat="1" ht="19.5" customHeight="1">
      <c r="A10" s="279"/>
      <c r="B10" s="83"/>
      <c r="C10" s="344"/>
    </row>
    <row r="11" spans="1:3" s="43" customFormat="1" ht="21" customHeight="1">
      <c r="A11" s="242"/>
      <c r="B11" s="83"/>
      <c r="C11" s="247"/>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21" customHeight="1" thickBot="1">
      <c r="A33" s="248" t="s">
        <v>128</v>
      </c>
      <c r="B33" s="249">
        <f>B6</f>
        <v>2110011852</v>
      </c>
      <c r="C33" s="250"/>
    </row>
  </sheetData>
  <sheetProtection/>
  <mergeCells count="4">
    <mergeCell ref="A1:C1"/>
    <mergeCell ref="A2:C2"/>
    <mergeCell ref="A3:C3"/>
    <mergeCell ref="C6:C8"/>
  </mergeCells>
  <printOptions/>
  <pageMargins left="0.5905511811023623" right="0.3937007874015748" top="0.7874015748031497" bottom="0.7874015748031497" header="0.11811023622047245" footer="0.3937007874015748"/>
  <pageSetup fitToHeight="1" fitToWidth="1" horizontalDpi="600" verticalDpi="600" orientation="portrait" paperSize="9" scale="98" r:id="rId1"/>
  <headerFooter alignWithMargins="0">
    <oddFooter>&amp;C&amp;"標楷體,標準"&amp;10 36</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C37"/>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6" sqref="A16"/>
    </sheetView>
  </sheetViews>
  <sheetFormatPr defaultColWidth="8.8984375" defaultRowHeight="15"/>
  <cols>
    <col min="1" max="1" width="54.8984375" style="30" customWidth="1"/>
    <col min="2" max="2" width="16.19921875" style="31" customWidth="1"/>
    <col min="3" max="3" width="13.3984375" style="30" customWidth="1"/>
    <col min="4" max="16384" width="8.8984375" style="30" customWidth="1"/>
  </cols>
  <sheetData>
    <row r="1" spans="1:3" ht="19.5" customHeight="1">
      <c r="A1" s="478" t="s">
        <v>20</v>
      </c>
      <c r="B1" s="478"/>
      <c r="C1" s="478"/>
    </row>
    <row r="2" spans="1:3" ht="19.5" customHeight="1">
      <c r="A2" s="479" t="s">
        <v>70</v>
      </c>
      <c r="B2" s="479"/>
      <c r="C2" s="479"/>
    </row>
    <row r="3" spans="1:3" ht="19.5" customHeight="1">
      <c r="A3" s="480" t="s">
        <v>590</v>
      </c>
      <c r="B3" s="480"/>
      <c r="C3" s="480"/>
    </row>
    <row r="4" spans="2:3" ht="19.5" customHeight="1" thickBot="1">
      <c r="B4" s="80"/>
      <c r="C4" s="79" t="s">
        <v>317</v>
      </c>
    </row>
    <row r="5" spans="1:3" s="43" customFormat="1" ht="21" customHeight="1">
      <c r="A5" s="239" t="s">
        <v>38</v>
      </c>
      <c r="B5" s="240" t="s">
        <v>22</v>
      </c>
      <c r="C5" s="241" t="s">
        <v>238</v>
      </c>
    </row>
    <row r="6" spans="1:3" s="43" customFormat="1" ht="27" customHeight="1">
      <c r="A6" s="267" t="s">
        <v>138</v>
      </c>
      <c r="B6" s="92">
        <f>B7</f>
        <v>14150000000</v>
      </c>
      <c r="C6" s="276"/>
    </row>
    <row r="7" spans="1:3" s="43" customFormat="1" ht="27" customHeight="1">
      <c r="A7" s="242" t="s">
        <v>71</v>
      </c>
      <c r="B7" s="93">
        <v>14150000000</v>
      </c>
      <c r="C7" s="245"/>
    </row>
    <row r="8" spans="1:3" s="43" customFormat="1" ht="27" customHeight="1">
      <c r="A8" s="242" t="s">
        <v>525</v>
      </c>
      <c r="B8" s="93">
        <f>B9</f>
        <v>358176831</v>
      </c>
      <c r="C8" s="245"/>
    </row>
    <row r="9" spans="1:3" s="43" customFormat="1" ht="27" customHeight="1">
      <c r="A9" s="242" t="s">
        <v>526</v>
      </c>
      <c r="B9" s="93">
        <v>358176831</v>
      </c>
      <c r="C9" s="245"/>
    </row>
    <row r="10" spans="1:3" s="43" customFormat="1" ht="21" customHeight="1">
      <c r="A10" s="242"/>
      <c r="B10" s="93"/>
      <c r="C10" s="245"/>
    </row>
    <row r="11" spans="1:3" s="43" customFormat="1" ht="21" customHeight="1">
      <c r="A11" s="242"/>
      <c r="B11" s="83"/>
      <c r="C11" s="245"/>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21" customHeight="1">
      <c r="A33" s="242"/>
      <c r="B33" s="83"/>
      <c r="C33" s="245"/>
    </row>
    <row r="34" spans="1:3" s="43" customFormat="1" ht="21" customHeight="1">
      <c r="A34" s="242"/>
      <c r="B34" s="83"/>
      <c r="C34" s="245"/>
    </row>
    <row r="35" spans="1:3" s="43" customFormat="1" ht="21" customHeight="1">
      <c r="A35" s="242"/>
      <c r="B35" s="83"/>
      <c r="C35" s="245"/>
    </row>
    <row r="36" spans="1:3" s="43" customFormat="1" ht="21" customHeight="1">
      <c r="A36" s="242"/>
      <c r="B36" s="83"/>
      <c r="C36" s="245"/>
    </row>
    <row r="37" spans="1:3" s="43" customFormat="1" ht="21" customHeight="1" thickBot="1">
      <c r="A37" s="248" t="s">
        <v>128</v>
      </c>
      <c r="B37" s="249">
        <f>B6+B8</f>
        <v>14508176831</v>
      </c>
      <c r="C37"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85" r:id="rId1"/>
  <headerFooter alignWithMargins="0">
    <oddFooter>&amp;C&amp;"標楷體,標準"37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2">
      <pane xSplit="2" ySplit="5" topLeftCell="C22" activePane="bottomRight" state="frozen"/>
      <selection pane="topLeft" activeCell="A2" sqref="A2"/>
      <selection pane="topRight" activeCell="C2" sqref="C2"/>
      <selection pane="bottomLeft" activeCell="A7" sqref="A7"/>
      <selection pane="bottomRight" activeCell="A29" sqref="A29:B29"/>
    </sheetView>
  </sheetViews>
  <sheetFormatPr defaultColWidth="10.796875" defaultRowHeight="15"/>
  <cols>
    <col min="1" max="1" width="13.19921875" style="159" customWidth="1"/>
    <col min="2" max="2" width="26.09765625" style="159" customWidth="1"/>
    <col min="3" max="3" width="17.69921875" style="159" customWidth="1"/>
    <col min="4" max="4" width="19.09765625" style="159" customWidth="1"/>
    <col min="5" max="5" width="16.69921875" style="159" customWidth="1"/>
    <col min="6" max="6" width="11.09765625" style="159" customWidth="1"/>
    <col min="7" max="16384" width="10.69921875" style="159" customWidth="1"/>
  </cols>
  <sheetData>
    <row r="1" spans="1:6" s="187" customFormat="1" ht="30" customHeight="1">
      <c r="A1" s="403" t="s">
        <v>29</v>
      </c>
      <c r="B1" s="403"/>
      <c r="C1" s="403"/>
      <c r="D1" s="403"/>
      <c r="E1" s="403"/>
      <c r="F1" s="403"/>
    </row>
    <row r="2" spans="1:6" s="187" customFormat="1" ht="30" customHeight="1">
      <c r="A2" s="404" t="s">
        <v>402</v>
      </c>
      <c r="B2" s="404"/>
      <c r="C2" s="404"/>
      <c r="D2" s="404"/>
      <c r="E2" s="404"/>
      <c r="F2" s="404"/>
    </row>
    <row r="3" spans="1:6" s="187" customFormat="1" ht="30" customHeight="1">
      <c r="A3" s="405" t="s">
        <v>586</v>
      </c>
      <c r="B3" s="405"/>
      <c r="C3" s="405"/>
      <c r="D3" s="405"/>
      <c r="E3" s="405"/>
      <c r="F3" s="405"/>
    </row>
    <row r="4" ht="24.75" customHeight="1" thickBot="1">
      <c r="F4" s="188" t="s">
        <v>45</v>
      </c>
    </row>
    <row r="5" spans="1:6" ht="31.5" customHeight="1">
      <c r="A5" s="406" t="s">
        <v>403</v>
      </c>
      <c r="B5" s="407"/>
      <c r="C5" s="410" t="s">
        <v>424</v>
      </c>
      <c r="D5" s="410" t="s">
        <v>404</v>
      </c>
      <c r="E5" s="411" t="s">
        <v>171</v>
      </c>
      <c r="F5" s="412"/>
    </row>
    <row r="6" spans="1:6" ht="51.75" customHeight="1">
      <c r="A6" s="408"/>
      <c r="B6" s="409"/>
      <c r="C6" s="409"/>
      <c r="D6" s="409"/>
      <c r="E6" s="189" t="s">
        <v>405</v>
      </c>
      <c r="F6" s="190" t="s">
        <v>406</v>
      </c>
    </row>
    <row r="7" spans="1:6" ht="30" customHeight="1">
      <c r="A7" s="401" t="s">
        <v>407</v>
      </c>
      <c r="B7" s="402"/>
      <c r="C7" s="158"/>
      <c r="D7" s="158"/>
      <c r="E7" s="158"/>
      <c r="F7" s="191"/>
    </row>
    <row r="8" spans="1:6" ht="30" customHeight="1">
      <c r="A8" s="389" t="s">
        <v>408</v>
      </c>
      <c r="B8" s="390"/>
      <c r="C8" s="114">
        <v>75630901000</v>
      </c>
      <c r="D8" s="114">
        <f>'收支表'!D23</f>
        <v>141334767275</v>
      </c>
      <c r="E8" s="114">
        <f aca="true" t="shared" si="0" ref="E8:E16">D8-C8</f>
        <v>65703866275</v>
      </c>
      <c r="F8" s="192">
        <f aca="true" t="shared" si="1" ref="F8:F14">ROUND(IF(E8=0,0,+E8/C8*100),2)</f>
        <v>86.87</v>
      </c>
    </row>
    <row r="9" spans="1:6" ht="30" customHeight="1">
      <c r="A9" s="389" t="s">
        <v>409</v>
      </c>
      <c r="B9" s="390"/>
      <c r="C9" s="114">
        <f>SUM(C10:C15)</f>
        <v>-76884000</v>
      </c>
      <c r="D9" s="114">
        <f>SUM(D10:D15)</f>
        <v>-48384157144</v>
      </c>
      <c r="E9" s="114">
        <f t="shared" si="0"/>
        <v>-48307273144</v>
      </c>
      <c r="F9" s="192">
        <f t="shared" si="1"/>
        <v>62831.37</v>
      </c>
    </row>
    <row r="10" spans="1:6" ht="30" customHeight="1">
      <c r="A10" s="389" t="s">
        <v>578</v>
      </c>
      <c r="B10" s="390"/>
      <c r="C10" s="114">
        <v>47167000</v>
      </c>
      <c r="D10" s="114">
        <v>-113883692581</v>
      </c>
      <c r="E10" s="114">
        <f t="shared" si="0"/>
        <v>-113930859581</v>
      </c>
      <c r="F10" s="192">
        <f t="shared" si="1"/>
        <v>-241547.82</v>
      </c>
    </row>
    <row r="11" spans="1:6" ht="30" customHeight="1">
      <c r="A11" s="398" t="s">
        <v>767</v>
      </c>
      <c r="B11" s="390"/>
      <c r="C11" s="114">
        <v>1392000</v>
      </c>
      <c r="D11" s="114">
        <v>-1715708596</v>
      </c>
      <c r="E11" s="114">
        <f t="shared" si="0"/>
        <v>-1717100596</v>
      </c>
      <c r="F11" s="192">
        <f t="shared" si="1"/>
        <v>-123354.93</v>
      </c>
    </row>
    <row r="12" spans="1:6" ht="30" customHeight="1">
      <c r="A12" s="398" t="s">
        <v>774</v>
      </c>
      <c r="B12" s="390"/>
      <c r="C12" s="114"/>
      <c r="D12" s="114">
        <v>68181879326</v>
      </c>
      <c r="E12" s="114">
        <f t="shared" si="0"/>
        <v>68181879326</v>
      </c>
      <c r="F12" s="192"/>
    </row>
    <row r="13" spans="1:6" ht="30" customHeight="1">
      <c r="A13" s="398" t="s">
        <v>768</v>
      </c>
      <c r="B13" s="390"/>
      <c r="C13" s="114">
        <v>-119654000</v>
      </c>
      <c r="D13" s="114">
        <v>-317446446</v>
      </c>
      <c r="E13" s="114">
        <f t="shared" si="0"/>
        <v>-197792446</v>
      </c>
      <c r="F13" s="192">
        <f t="shared" si="1"/>
        <v>165.3</v>
      </c>
    </row>
    <row r="14" spans="1:6" ht="30" customHeight="1">
      <c r="A14" s="389" t="s">
        <v>410</v>
      </c>
      <c r="B14" s="390"/>
      <c r="C14" s="114">
        <v>-5789000</v>
      </c>
      <c r="D14" s="114">
        <v>-227916958</v>
      </c>
      <c r="E14" s="114">
        <f t="shared" si="0"/>
        <v>-222127958</v>
      </c>
      <c r="F14" s="192">
        <f t="shared" si="1"/>
        <v>3837.07</v>
      </c>
    </row>
    <row r="15" spans="1:6" ht="30" customHeight="1">
      <c r="A15" s="398" t="s">
        <v>411</v>
      </c>
      <c r="B15" s="390"/>
      <c r="C15" s="114"/>
      <c r="D15" s="114">
        <v>-421271889</v>
      </c>
      <c r="E15" s="114">
        <f t="shared" si="0"/>
        <v>-421271889</v>
      </c>
      <c r="F15" s="192"/>
    </row>
    <row r="16" spans="1:6" ht="30" customHeight="1">
      <c r="A16" s="391" t="s">
        <v>412</v>
      </c>
      <c r="B16" s="392"/>
      <c r="C16" s="160">
        <f>SUM(C10:C15)+C8</f>
        <v>75554017000</v>
      </c>
      <c r="D16" s="160">
        <f>SUM(D10:D15)+D8</f>
        <v>92950610131</v>
      </c>
      <c r="E16" s="115">
        <f t="shared" si="0"/>
        <v>17396593131</v>
      </c>
      <c r="F16" s="193">
        <f>ROUND(IF(E16=0,0,+E16/C16*100),2)</f>
        <v>23.03</v>
      </c>
    </row>
    <row r="17" spans="1:6" ht="33.75" customHeight="1">
      <c r="A17" s="399" t="s">
        <v>413</v>
      </c>
      <c r="B17" s="390"/>
      <c r="C17" s="161"/>
      <c r="D17" s="114"/>
      <c r="E17" s="114"/>
      <c r="F17" s="192"/>
    </row>
    <row r="18" spans="1:6" ht="33.75" customHeight="1">
      <c r="A18" s="400" t="s">
        <v>414</v>
      </c>
      <c r="B18" s="390"/>
      <c r="C18" s="114">
        <v>-259901853000</v>
      </c>
      <c r="D18" s="114">
        <v>-197829358559</v>
      </c>
      <c r="E18" s="114">
        <f aca="true" t="shared" si="2" ref="E18:E23">D18-C18</f>
        <v>62072494441</v>
      </c>
      <c r="F18" s="192">
        <f>ROUND(IF(E18=0,0,+E18/C18*100),2)</f>
        <v>-23.88</v>
      </c>
    </row>
    <row r="19" spans="1:6" ht="33.75" customHeight="1">
      <c r="A19" s="396" t="s">
        <v>416</v>
      </c>
      <c r="B19" s="390"/>
      <c r="C19" s="114"/>
      <c r="D19" s="114">
        <v>-30052427956</v>
      </c>
      <c r="E19" s="114">
        <f t="shared" si="2"/>
        <v>-30052427956</v>
      </c>
      <c r="F19" s="192"/>
    </row>
    <row r="20" spans="1:6" ht="33.75" customHeight="1">
      <c r="A20" s="396" t="s">
        <v>415</v>
      </c>
      <c r="B20" s="390"/>
      <c r="C20" s="114">
        <v>17145743000</v>
      </c>
      <c r="D20" s="114">
        <v>33039946328</v>
      </c>
      <c r="E20" s="114">
        <f t="shared" si="2"/>
        <v>15894203328</v>
      </c>
      <c r="F20" s="192">
        <f>ROUND(IF(E20=0,0,+E20/C20*100),2)</f>
        <v>92.7</v>
      </c>
    </row>
    <row r="21" spans="1:6" ht="33.75" customHeight="1">
      <c r="A21" s="396" t="s">
        <v>508</v>
      </c>
      <c r="B21" s="390"/>
      <c r="C21" s="114">
        <v>-13032000</v>
      </c>
      <c r="D21" s="114">
        <v>-3003706</v>
      </c>
      <c r="E21" s="114">
        <f t="shared" si="2"/>
        <v>10028294</v>
      </c>
      <c r="F21" s="192">
        <f>ROUND(IF(E21=0,0,+E21/C21*100),2)</f>
        <v>-76.95</v>
      </c>
    </row>
    <row r="22" spans="1:6" ht="8.25" customHeight="1">
      <c r="A22" s="389"/>
      <c r="B22" s="390"/>
      <c r="C22" s="114"/>
      <c r="D22" s="114"/>
      <c r="E22" s="114"/>
      <c r="F22" s="192"/>
    </row>
    <row r="23" spans="1:6" ht="35.25" customHeight="1">
      <c r="A23" s="397" t="s">
        <v>417</v>
      </c>
      <c r="B23" s="392"/>
      <c r="C23" s="115">
        <f>SUM(C18:C22)</f>
        <v>-242769142000</v>
      </c>
      <c r="D23" s="115">
        <f>SUM(D18:D22)</f>
        <v>-194844843893</v>
      </c>
      <c r="E23" s="115">
        <f t="shared" si="2"/>
        <v>47924298107</v>
      </c>
      <c r="F23" s="193">
        <f>ROUND(IF(E23=0,0,+E23/C23*100),2)</f>
        <v>-19.74</v>
      </c>
    </row>
    <row r="24" spans="1:6" ht="31.5" customHeight="1">
      <c r="A24" s="393" t="s">
        <v>418</v>
      </c>
      <c r="B24" s="390"/>
      <c r="C24" s="161"/>
      <c r="D24" s="161"/>
      <c r="E24" s="114"/>
      <c r="F24" s="192"/>
    </row>
    <row r="25" spans="1:6" ht="31.5" customHeight="1">
      <c r="A25" s="389" t="s">
        <v>419</v>
      </c>
      <c r="B25" s="390"/>
      <c r="C25" s="114">
        <v>172851103000</v>
      </c>
      <c r="D25" s="114">
        <v>192968319904</v>
      </c>
      <c r="E25" s="114">
        <f aca="true" t="shared" si="3" ref="E25:E30">D25-C25</f>
        <v>20117216904</v>
      </c>
      <c r="F25" s="192">
        <f aca="true" t="shared" si="4" ref="F25:F30">ROUND(IF(E25=0,0,+E25/C25*100),2)</f>
        <v>11.64</v>
      </c>
    </row>
    <row r="26" spans="1:6" ht="31.5" customHeight="1">
      <c r="A26" s="389" t="s">
        <v>420</v>
      </c>
      <c r="B26" s="390"/>
      <c r="C26" s="114">
        <v>-15996427000</v>
      </c>
      <c r="D26" s="114">
        <v>-20646406811</v>
      </c>
      <c r="E26" s="114">
        <f t="shared" si="3"/>
        <v>-4649979811</v>
      </c>
      <c r="F26" s="192">
        <f t="shared" si="4"/>
        <v>29.07</v>
      </c>
    </row>
    <row r="27" spans="1:6" ht="31.5" customHeight="1">
      <c r="A27" s="391" t="s">
        <v>421</v>
      </c>
      <c r="B27" s="392"/>
      <c r="C27" s="115">
        <f>SUM(C25:C26)</f>
        <v>156854676000</v>
      </c>
      <c r="D27" s="115">
        <f>SUM(D25:D26)</f>
        <v>172321913093</v>
      </c>
      <c r="E27" s="115">
        <f t="shared" si="3"/>
        <v>15467237093</v>
      </c>
      <c r="F27" s="193">
        <f t="shared" si="4"/>
        <v>9.86</v>
      </c>
    </row>
    <row r="28" spans="1:6" ht="31.5" customHeight="1">
      <c r="A28" s="393" t="s">
        <v>422</v>
      </c>
      <c r="B28" s="390"/>
      <c r="C28" s="115">
        <f>+C16+C23+C27</f>
        <v>-10360449000</v>
      </c>
      <c r="D28" s="115">
        <f>D16+D23+D27</f>
        <v>70427679331</v>
      </c>
      <c r="E28" s="115">
        <f t="shared" si="3"/>
        <v>80788128331</v>
      </c>
      <c r="F28" s="193">
        <f t="shared" si="4"/>
        <v>-779.77</v>
      </c>
    </row>
    <row r="29" spans="1:6" ht="31.5" customHeight="1">
      <c r="A29" s="393" t="s">
        <v>769</v>
      </c>
      <c r="B29" s="390"/>
      <c r="C29" s="115">
        <v>247094524000</v>
      </c>
      <c r="D29" s="115">
        <f>348541806894+43893094269</f>
        <v>392434901163</v>
      </c>
      <c r="E29" s="115">
        <f t="shared" si="3"/>
        <v>145340377163</v>
      </c>
      <c r="F29" s="193">
        <f t="shared" si="4"/>
        <v>58.82</v>
      </c>
    </row>
    <row r="30" spans="1:6" ht="31.5" customHeight="1" thickBot="1">
      <c r="A30" s="394" t="s">
        <v>773</v>
      </c>
      <c r="B30" s="395"/>
      <c r="C30" s="116">
        <f>C28+C29</f>
        <v>236734075000</v>
      </c>
      <c r="D30" s="116">
        <f>403735980719+53681205161+5445394614</f>
        <v>462862580494</v>
      </c>
      <c r="E30" s="115">
        <f t="shared" si="3"/>
        <v>226128505494</v>
      </c>
      <c r="F30" s="194">
        <f t="shared" si="4"/>
        <v>95.52</v>
      </c>
    </row>
    <row r="31" spans="1:8" ht="19.5" customHeight="1">
      <c r="A31" s="195" t="s">
        <v>423</v>
      </c>
      <c r="B31" s="162"/>
      <c r="C31" s="162"/>
      <c r="D31" s="162"/>
      <c r="E31" s="162"/>
      <c r="F31" s="162"/>
      <c r="G31" s="163"/>
      <c r="H31" s="163"/>
    </row>
    <row r="32" spans="1:8" ht="19.5" customHeight="1">
      <c r="A32" s="168" t="s">
        <v>766</v>
      </c>
      <c r="B32" s="163"/>
      <c r="C32" s="163"/>
      <c r="D32" s="163"/>
      <c r="E32" s="163"/>
      <c r="F32" s="163"/>
      <c r="G32" s="163"/>
      <c r="H32" s="163"/>
    </row>
    <row r="33" spans="1:8" ht="19.5" customHeight="1">
      <c r="A33" s="168" t="s">
        <v>772</v>
      </c>
      <c r="B33" s="163"/>
      <c r="C33" s="163"/>
      <c r="D33" s="163"/>
      <c r="E33" s="163"/>
      <c r="F33" s="163"/>
      <c r="G33" s="163"/>
      <c r="H33" s="163"/>
    </row>
    <row r="34" spans="1:8" s="10" customFormat="1" ht="19.5" customHeight="1">
      <c r="A34" s="169" t="s">
        <v>770</v>
      </c>
      <c r="B34" s="163"/>
      <c r="C34" s="163"/>
      <c r="D34" s="163"/>
      <c r="E34" s="163"/>
      <c r="F34" s="163"/>
      <c r="G34" s="16"/>
      <c r="H34" s="16"/>
    </row>
    <row r="35" spans="1:8" ht="19.5" customHeight="1">
      <c r="A35" s="169" t="s">
        <v>771</v>
      </c>
      <c r="B35" s="164"/>
      <c r="C35" s="164"/>
      <c r="D35" s="164"/>
      <c r="E35" s="164"/>
      <c r="F35" s="164"/>
      <c r="G35" s="164"/>
      <c r="H35" s="164"/>
    </row>
    <row r="36" spans="1:8" ht="19.5" customHeight="1">
      <c r="A36" s="169" t="s">
        <v>775</v>
      </c>
      <c r="B36" s="164"/>
      <c r="C36" s="164"/>
      <c r="D36" s="164"/>
      <c r="E36" s="164"/>
      <c r="F36" s="164"/>
      <c r="G36" s="164"/>
      <c r="H36" s="164"/>
    </row>
    <row r="40" spans="3:6" ht="15.75">
      <c r="C40" s="165"/>
      <c r="D40" s="165"/>
      <c r="E40" s="165"/>
      <c r="F40" s="165"/>
    </row>
    <row r="41" spans="3:6" s="180" customFormat="1" ht="15">
      <c r="C41" s="166"/>
      <c r="D41" s="166"/>
      <c r="E41" s="166"/>
      <c r="F41" s="166"/>
    </row>
    <row r="42" spans="3:6" s="180" customFormat="1" ht="15">
      <c r="C42" s="167"/>
      <c r="D42" s="167"/>
      <c r="E42" s="167"/>
      <c r="F42" s="167"/>
    </row>
    <row r="43" spans="3:6" s="180" customFormat="1" ht="15">
      <c r="C43" s="166"/>
      <c r="D43" s="166"/>
      <c r="E43" s="166"/>
      <c r="F43" s="166"/>
    </row>
    <row r="44" spans="3:6" ht="15.75">
      <c r="C44" s="165"/>
      <c r="D44" s="165"/>
      <c r="E44" s="165"/>
      <c r="F44" s="165"/>
    </row>
  </sheetData>
  <sheetProtection/>
  <mergeCells count="31">
    <mergeCell ref="A1:F1"/>
    <mergeCell ref="A2:F2"/>
    <mergeCell ref="A3:F3"/>
    <mergeCell ref="A5:B6"/>
    <mergeCell ref="C5:C6"/>
    <mergeCell ref="D5:D6"/>
    <mergeCell ref="E5:F5"/>
    <mergeCell ref="A7:B7"/>
    <mergeCell ref="A8:B8"/>
    <mergeCell ref="A9:B9"/>
    <mergeCell ref="A10:B10"/>
    <mergeCell ref="A11:B11"/>
    <mergeCell ref="A13:B13"/>
    <mergeCell ref="A12:B12"/>
    <mergeCell ref="A25:B25"/>
    <mergeCell ref="A14:B14"/>
    <mergeCell ref="A15:B15"/>
    <mergeCell ref="A16:B16"/>
    <mergeCell ref="A17:B17"/>
    <mergeCell ref="A18:B18"/>
    <mergeCell ref="A19:B19"/>
    <mergeCell ref="A26:B26"/>
    <mergeCell ref="A27:B27"/>
    <mergeCell ref="A28:B28"/>
    <mergeCell ref="A29:B29"/>
    <mergeCell ref="A30:B30"/>
    <mergeCell ref="A20:B20"/>
    <mergeCell ref="A21:B21"/>
    <mergeCell ref="A22:B22"/>
    <mergeCell ref="A23:B23"/>
    <mergeCell ref="A24:B24"/>
  </mergeCells>
  <printOptions horizontalCentered="1"/>
  <pageMargins left="0.4724409448818898" right="0.4724409448818898" top="0.7874015748031497" bottom="0.7874015748031497" header="0.11811023622047245" footer="0.3937007874015748"/>
  <pageSetup fitToHeight="1" fitToWidth="1" horizontalDpi="600" verticalDpi="600" orientation="portrait" paperSize="9" scale="66" r:id="rId1"/>
  <headerFooter alignWithMargins="0">
    <oddFooter>&amp;C&amp;"標楷體,標準"&amp;14 11</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C37"/>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8" sqref="A18"/>
    </sheetView>
  </sheetViews>
  <sheetFormatPr defaultColWidth="8.8984375" defaultRowHeight="15"/>
  <cols>
    <col min="1" max="1" width="60.09765625" style="30" customWidth="1"/>
    <col min="2" max="2" width="12.59765625" style="31" customWidth="1"/>
    <col min="3" max="3" width="10.3984375" style="30" customWidth="1"/>
    <col min="4" max="16384" width="8.8984375" style="30" customWidth="1"/>
  </cols>
  <sheetData>
    <row r="1" spans="1:3" ht="19.5" customHeight="1">
      <c r="A1" s="478" t="s">
        <v>20</v>
      </c>
      <c r="B1" s="478"/>
      <c r="C1" s="478"/>
    </row>
    <row r="2" spans="1:3" ht="19.5" customHeight="1">
      <c r="A2" s="479" t="s">
        <v>206</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239</v>
      </c>
    </row>
    <row r="6" spans="1:3" s="43" customFormat="1" ht="25.5" customHeight="1">
      <c r="A6" s="267" t="s">
        <v>240</v>
      </c>
      <c r="B6" s="92">
        <f>B7</f>
        <v>47134300</v>
      </c>
      <c r="C6" s="276"/>
    </row>
    <row r="7" spans="1:3" s="43" customFormat="1" ht="25.5" customHeight="1">
      <c r="A7" s="242" t="s">
        <v>241</v>
      </c>
      <c r="B7" s="93">
        <v>47134300</v>
      </c>
      <c r="C7" s="245"/>
    </row>
    <row r="8" spans="1:3" s="43" customFormat="1" ht="25.5" customHeight="1">
      <c r="A8" s="242" t="s">
        <v>527</v>
      </c>
      <c r="B8" s="83">
        <f>B9</f>
        <v>8513237</v>
      </c>
      <c r="C8" s="245"/>
    </row>
    <row r="9" spans="1:3" s="43" customFormat="1" ht="25.5" customHeight="1">
      <c r="A9" s="351" t="s">
        <v>528</v>
      </c>
      <c r="B9" s="83">
        <v>8513237</v>
      </c>
      <c r="C9" s="245"/>
    </row>
    <row r="10" spans="1:3" s="43" customFormat="1" ht="21" customHeight="1">
      <c r="A10" s="242"/>
      <c r="B10" s="83"/>
      <c r="C10" s="245"/>
    </row>
    <row r="11" spans="1:3" s="43" customFormat="1" ht="21" customHeight="1">
      <c r="A11" s="242"/>
      <c r="B11" s="83"/>
      <c r="C11" s="245"/>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21" customHeight="1">
      <c r="A33" s="242"/>
      <c r="B33" s="83"/>
      <c r="C33" s="245"/>
    </row>
    <row r="34" spans="1:3" s="43" customFormat="1" ht="21" customHeight="1">
      <c r="A34" s="242"/>
      <c r="B34" s="83"/>
      <c r="C34" s="245"/>
    </row>
    <row r="35" spans="1:3" s="43" customFormat="1" ht="21" customHeight="1">
      <c r="A35" s="242"/>
      <c r="B35" s="83"/>
      <c r="C35" s="245"/>
    </row>
    <row r="36" spans="1:3" s="43" customFormat="1" ht="21" customHeight="1">
      <c r="A36" s="242"/>
      <c r="B36" s="83"/>
      <c r="C36" s="245"/>
    </row>
    <row r="37" spans="1:3" s="43" customFormat="1" ht="21" customHeight="1" thickBot="1">
      <c r="A37" s="248" t="s">
        <v>128</v>
      </c>
      <c r="B37" s="249">
        <f>B6+B8</f>
        <v>55647537</v>
      </c>
      <c r="C37"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87" r:id="rId1"/>
  <headerFooter alignWithMargins="0">
    <oddFooter>&amp;C&amp;"標楷體,標準"38</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8" sqref="A18"/>
    </sheetView>
  </sheetViews>
  <sheetFormatPr defaultColWidth="8.8984375" defaultRowHeight="15"/>
  <cols>
    <col min="1" max="1" width="41.69921875" style="30" customWidth="1"/>
    <col min="2" max="2" width="16.69921875" style="31" customWidth="1"/>
    <col min="3" max="3" width="14.8984375" style="30" customWidth="1"/>
    <col min="4" max="16384" width="8.8984375" style="30" customWidth="1"/>
  </cols>
  <sheetData>
    <row r="1" spans="1:3" ht="19.5" customHeight="1">
      <c r="A1" s="478" t="s">
        <v>20</v>
      </c>
      <c r="B1" s="478"/>
      <c r="C1" s="478"/>
    </row>
    <row r="2" spans="1:3" ht="19.5" customHeight="1">
      <c r="A2" s="479" t="s">
        <v>207</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24" customHeight="1">
      <c r="A6" s="267" t="s">
        <v>242</v>
      </c>
      <c r="B6" s="82">
        <f>B7+B8</f>
        <v>180505947404</v>
      </c>
      <c r="C6" s="276"/>
    </row>
    <row r="7" spans="1:3" s="43" customFormat="1" ht="24" customHeight="1">
      <c r="A7" s="242" t="s">
        <v>243</v>
      </c>
      <c r="B7" s="83">
        <v>119194490998</v>
      </c>
      <c r="C7" s="245"/>
    </row>
    <row r="8" spans="1:3" s="43" customFormat="1" ht="24" customHeight="1">
      <c r="A8" s="242" t="s">
        <v>244</v>
      </c>
      <c r="B8" s="83">
        <v>61311456406</v>
      </c>
      <c r="C8" s="245"/>
    </row>
    <row r="9" spans="1:3" s="43" customFormat="1" ht="21" customHeight="1">
      <c r="A9" s="242"/>
      <c r="B9" s="83"/>
      <c r="C9" s="245"/>
    </row>
    <row r="10" spans="1:3" s="43" customFormat="1" ht="21" customHeight="1">
      <c r="A10" s="242"/>
      <c r="B10" s="83"/>
      <c r="C10" s="245"/>
    </row>
    <row r="11" spans="1:3" s="43" customFormat="1" ht="21" customHeight="1">
      <c r="A11" s="242"/>
      <c r="B11" s="83" t="s">
        <v>35</v>
      </c>
      <c r="C11" s="245"/>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thickBot="1">
      <c r="A32" s="248" t="s">
        <v>128</v>
      </c>
      <c r="B32" s="249">
        <f>B6+B9</f>
        <v>180505947404</v>
      </c>
      <c r="C32" s="250"/>
    </row>
  </sheetData>
  <sheetProtection/>
  <mergeCells count="3">
    <mergeCell ref="A1:C1"/>
    <mergeCell ref="A2:C2"/>
    <mergeCell ref="A3:C3"/>
  </mergeCells>
  <printOptions/>
  <pageMargins left="0.3937007874015748"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&amp;C&amp;"標楷體,標準"&amp;10 39</oddFooter>
  </headerFooter>
</worksheet>
</file>

<file path=xl/worksheets/sheet32.xml><?xml version="1.0" encoding="utf-8"?>
<worksheet xmlns="http://schemas.openxmlformats.org/spreadsheetml/2006/main" xmlns:r="http://schemas.openxmlformats.org/officeDocument/2006/relationships">
  <dimension ref="A1:C35"/>
  <sheetViews>
    <sheetView zoomScalePageLayoutView="0" workbookViewId="0" topLeftCell="A2">
      <pane xSplit="1" ySplit="4" topLeftCell="B24" activePane="bottomRight" state="frozen"/>
      <selection pane="topLeft" activeCell="A2" sqref="A2"/>
      <selection pane="topRight" activeCell="B2" sqref="B2"/>
      <selection pane="bottomLeft" activeCell="A6" sqref="A6"/>
      <selection pane="bottomRight" activeCell="A32" sqref="A32"/>
    </sheetView>
  </sheetViews>
  <sheetFormatPr defaultColWidth="8.8984375" defaultRowHeight="15"/>
  <cols>
    <col min="1" max="1" width="50.69921875" style="30" customWidth="1"/>
    <col min="2" max="2" width="14.69921875" style="31" customWidth="1"/>
    <col min="3" max="3" width="14.69921875" style="30" customWidth="1"/>
    <col min="4" max="16384" width="8.8984375" style="30" customWidth="1"/>
  </cols>
  <sheetData>
    <row r="1" spans="1:3" ht="19.5" customHeight="1">
      <c r="A1" s="478" t="s">
        <v>20</v>
      </c>
      <c r="B1" s="478"/>
      <c r="C1" s="478"/>
    </row>
    <row r="2" spans="1:3" ht="19.5" customHeight="1">
      <c r="A2" s="479" t="s">
        <v>497</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239</v>
      </c>
    </row>
    <row r="6" spans="1:3" s="43" customFormat="1" ht="28.5" customHeight="1">
      <c r="A6" s="267" t="s">
        <v>498</v>
      </c>
      <c r="B6" s="92">
        <f>B7</f>
        <v>6479041</v>
      </c>
      <c r="C6" s="276"/>
    </row>
    <row r="7" spans="1:3" s="43" customFormat="1" ht="25.5" customHeight="1">
      <c r="A7" s="242" t="s">
        <v>499</v>
      </c>
      <c r="B7" s="93">
        <v>6479041</v>
      </c>
      <c r="C7" s="245"/>
    </row>
    <row r="8" spans="1:3" s="43" customFormat="1" ht="21" customHeight="1">
      <c r="A8" s="242"/>
      <c r="B8" s="83"/>
      <c r="C8" s="245"/>
    </row>
    <row r="9" spans="1:3" s="43" customFormat="1" ht="21" customHeight="1">
      <c r="A9" s="242"/>
      <c r="B9" s="83"/>
      <c r="C9" s="245"/>
    </row>
    <row r="10" spans="1:3" s="43" customFormat="1" ht="21" customHeight="1">
      <c r="A10" s="242"/>
      <c r="B10" s="83"/>
      <c r="C10" s="245"/>
    </row>
    <row r="11" spans="1:3" s="43" customFormat="1" ht="21" customHeight="1">
      <c r="A11" s="242"/>
      <c r="B11" s="83"/>
      <c r="C11" s="245"/>
    </row>
    <row r="12" spans="1:3" s="43" customFormat="1" ht="23.25"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21" customHeight="1">
      <c r="A33" s="242"/>
      <c r="B33" s="83"/>
      <c r="C33" s="245"/>
    </row>
    <row r="34" spans="1:3" s="43" customFormat="1" ht="21" customHeight="1">
      <c r="A34" s="242"/>
      <c r="B34" s="83"/>
      <c r="C34" s="245"/>
    </row>
    <row r="35" spans="1:3" s="43" customFormat="1" ht="21" customHeight="1" thickBot="1">
      <c r="A35" s="248" t="s">
        <v>128</v>
      </c>
      <c r="B35" s="249">
        <f>B6</f>
        <v>6479041</v>
      </c>
      <c r="C35"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90" r:id="rId1"/>
  <headerFooter alignWithMargins="0">
    <oddFooter>&amp;C&amp;"標楷體,標準"40</oddFooter>
  </headerFooter>
</worksheet>
</file>

<file path=xl/worksheets/sheet33.xml><?xml version="1.0" encoding="utf-8"?>
<worksheet xmlns="http://schemas.openxmlformats.org/spreadsheetml/2006/main" xmlns:r="http://schemas.openxmlformats.org/officeDocument/2006/relationships">
  <dimension ref="A1:C33"/>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3" sqref="A13"/>
    </sheetView>
  </sheetViews>
  <sheetFormatPr defaultColWidth="8.8984375" defaultRowHeight="15"/>
  <cols>
    <col min="1" max="1" width="41.69921875" style="30" customWidth="1"/>
    <col min="2" max="2" width="16.69921875" style="31" customWidth="1"/>
    <col min="3" max="3" width="14.8984375" style="30" customWidth="1"/>
    <col min="4" max="16384" width="8.8984375" style="30" customWidth="1"/>
  </cols>
  <sheetData>
    <row r="1" spans="1:3" ht="19.5" customHeight="1">
      <c r="A1" s="478" t="s">
        <v>20</v>
      </c>
      <c r="B1" s="478"/>
      <c r="C1" s="478"/>
    </row>
    <row r="2" spans="1:3" ht="19.5" customHeight="1">
      <c r="A2" s="479" t="s">
        <v>208</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24.75" customHeight="1">
      <c r="A6" s="267" t="s">
        <v>245</v>
      </c>
      <c r="B6" s="82">
        <f>B7+B8+B9</f>
        <v>4377013810</v>
      </c>
      <c r="C6" s="276"/>
    </row>
    <row r="7" spans="1:3" s="43" customFormat="1" ht="24.75" customHeight="1">
      <c r="A7" s="242" t="s">
        <v>246</v>
      </c>
      <c r="B7" s="83">
        <v>2231211442</v>
      </c>
      <c r="C7" s="245"/>
    </row>
    <row r="8" spans="1:3" s="43" customFormat="1" ht="24.75" customHeight="1">
      <c r="A8" s="242" t="s">
        <v>247</v>
      </c>
      <c r="B8" s="83">
        <v>2145802368</v>
      </c>
      <c r="C8" s="245"/>
    </row>
    <row r="9" spans="1:3" s="43" customFormat="1" ht="21" customHeight="1">
      <c r="A9" s="242"/>
      <c r="B9" s="327"/>
      <c r="C9" s="245"/>
    </row>
    <row r="10" spans="1:3" s="43" customFormat="1" ht="21" customHeight="1">
      <c r="A10" s="242"/>
      <c r="B10" s="327"/>
      <c r="C10" s="245"/>
    </row>
    <row r="11" spans="1:3" s="43" customFormat="1" ht="21" customHeight="1">
      <c r="A11" s="242"/>
      <c r="B11" s="83"/>
      <c r="C11" s="245"/>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21" customHeight="1" thickBot="1">
      <c r="A33" s="248" t="s">
        <v>128</v>
      </c>
      <c r="B33" s="249">
        <f>B6</f>
        <v>4377013810</v>
      </c>
      <c r="C33"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95" r:id="rId1"/>
  <headerFooter alignWithMargins="0">
    <oddFooter>&amp;C&amp;"標楷體,標準"&amp;10 41</oddFooter>
  </headerFooter>
</worksheet>
</file>

<file path=xl/worksheets/sheet34.xml><?xml version="1.0" encoding="utf-8"?>
<worksheet xmlns="http://schemas.openxmlformats.org/spreadsheetml/2006/main" xmlns:r="http://schemas.openxmlformats.org/officeDocument/2006/relationships">
  <dimension ref="A1:C33"/>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5" sqref="A15"/>
    </sheetView>
  </sheetViews>
  <sheetFormatPr defaultColWidth="8.8984375" defaultRowHeight="15"/>
  <cols>
    <col min="1" max="1" width="41.69921875" style="30" customWidth="1"/>
    <col min="2" max="2" width="16.69921875" style="31" customWidth="1"/>
    <col min="3" max="3" width="14.69921875" style="30" customWidth="1"/>
    <col min="4" max="16384" width="8.8984375" style="30" customWidth="1"/>
  </cols>
  <sheetData>
    <row r="1" spans="1:3" ht="19.5" customHeight="1">
      <c r="A1" s="478" t="s">
        <v>20</v>
      </c>
      <c r="B1" s="478"/>
      <c r="C1" s="478"/>
    </row>
    <row r="2" spans="1:3" ht="19.5" customHeight="1">
      <c r="A2" s="479" t="s">
        <v>142</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25.5" customHeight="1">
      <c r="A6" s="267" t="s">
        <v>500</v>
      </c>
      <c r="B6" s="96">
        <f>SUM(B7:B8)</f>
        <v>-1125687922</v>
      </c>
      <c r="C6" s="243"/>
    </row>
    <row r="7" spans="1:3" s="43" customFormat="1" ht="25.5" customHeight="1">
      <c r="A7" s="242" t="s">
        <v>52</v>
      </c>
      <c r="B7" s="96">
        <v>-1125687922</v>
      </c>
      <c r="C7" s="245"/>
    </row>
    <row r="8" spans="1:3" s="43" customFormat="1" ht="21" customHeight="1">
      <c r="A8" s="242"/>
      <c r="B8" s="329"/>
      <c r="C8" s="245"/>
    </row>
    <row r="9" spans="1:3" s="43" customFormat="1" ht="21" customHeight="1">
      <c r="A9" s="242"/>
      <c r="B9" s="83"/>
      <c r="C9" s="245"/>
    </row>
    <row r="10" spans="1:3" s="43" customFormat="1" ht="21" customHeight="1">
      <c r="A10" s="242"/>
      <c r="B10" s="83"/>
      <c r="C10" s="245"/>
    </row>
    <row r="11" spans="1:3" s="43" customFormat="1" ht="21" customHeight="1">
      <c r="A11" s="242"/>
      <c r="B11" s="83"/>
      <c r="C11" s="245"/>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21" customHeight="1" thickBot="1">
      <c r="A33" s="248" t="s">
        <v>128</v>
      </c>
      <c r="B33" s="249">
        <f>SUM(B7:B32)</f>
        <v>-1125687922</v>
      </c>
      <c r="C33"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95" r:id="rId1"/>
  <headerFooter alignWithMargins="0">
    <oddFooter>&amp;C&amp;"標楷體,標準"&amp;10 42</oddFooter>
  </headerFooter>
</worksheet>
</file>

<file path=xl/worksheets/sheet35.xml><?xml version="1.0" encoding="utf-8"?>
<worksheet xmlns="http://schemas.openxmlformats.org/spreadsheetml/2006/main" xmlns:r="http://schemas.openxmlformats.org/officeDocument/2006/relationships">
  <dimension ref="A1:C34"/>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8" sqref="A18"/>
    </sheetView>
  </sheetViews>
  <sheetFormatPr defaultColWidth="8.8984375" defaultRowHeight="15"/>
  <cols>
    <col min="1" max="1" width="41.69921875" style="30" customWidth="1"/>
    <col min="2" max="2" width="16.69921875" style="31" customWidth="1"/>
    <col min="3" max="3" width="14.8984375" style="30" customWidth="1"/>
    <col min="4" max="16384" width="8.8984375" style="30" customWidth="1"/>
  </cols>
  <sheetData>
    <row r="1" spans="1:3" ht="19.5" customHeight="1">
      <c r="A1" s="478" t="s">
        <v>20</v>
      </c>
      <c r="B1" s="478"/>
      <c r="C1" s="478"/>
    </row>
    <row r="2" spans="1:3" ht="19.5" customHeight="1">
      <c r="A2" s="479" t="s">
        <v>585</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21" customHeight="1">
      <c r="A6" s="267" t="s">
        <v>584</v>
      </c>
      <c r="B6" s="96">
        <v>561798</v>
      </c>
      <c r="C6" s="499" t="s">
        <v>529</v>
      </c>
    </row>
    <row r="7" spans="1:3" s="43" customFormat="1" ht="21" customHeight="1">
      <c r="A7" s="242"/>
      <c r="B7" s="96"/>
      <c r="C7" s="500"/>
    </row>
    <row r="8" spans="1:3" s="43" customFormat="1" ht="21" customHeight="1">
      <c r="A8" s="242"/>
      <c r="B8" s="96"/>
      <c r="C8" s="500"/>
    </row>
    <row r="9" spans="1:3" s="43" customFormat="1" ht="21" customHeight="1">
      <c r="A9" s="242"/>
      <c r="B9" s="83"/>
      <c r="C9" s="500"/>
    </row>
    <row r="10" spans="1:3" s="43" customFormat="1" ht="21" customHeight="1">
      <c r="A10" s="242"/>
      <c r="B10" s="83"/>
      <c r="C10" s="352"/>
    </row>
    <row r="11" spans="1:3" s="43" customFormat="1" ht="21" customHeight="1">
      <c r="A11" s="242"/>
      <c r="B11" s="83"/>
      <c r="C11" s="245"/>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21" customHeight="1">
      <c r="A33" s="242"/>
      <c r="B33" s="83"/>
      <c r="C33" s="245"/>
    </row>
    <row r="34" spans="1:3" s="43" customFormat="1" ht="21" customHeight="1" thickBot="1">
      <c r="A34" s="248" t="s">
        <v>128</v>
      </c>
      <c r="B34" s="249">
        <f>SUM(B6:B33)</f>
        <v>561798</v>
      </c>
      <c r="C34" s="250"/>
    </row>
  </sheetData>
  <sheetProtection/>
  <mergeCells count="4">
    <mergeCell ref="A1:C1"/>
    <mergeCell ref="A2:C2"/>
    <mergeCell ref="A3:C3"/>
    <mergeCell ref="C6:C9"/>
  </mergeCells>
  <printOptions/>
  <pageMargins left="0.5905511811023623" right="0.3937007874015748" top="0.7874015748031497" bottom="0.7874015748031497" header="0.11811023622047245" footer="0.3937007874015748"/>
  <pageSetup horizontalDpi="600" verticalDpi="600" orientation="portrait" paperSize="9" scale="95" r:id="rId1"/>
  <headerFooter alignWithMargins="0">
    <oddFooter>&amp;C&amp;"標楷體,標準"&amp;10 43</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4" sqref="A14"/>
    </sheetView>
  </sheetViews>
  <sheetFormatPr defaultColWidth="8.8984375" defaultRowHeight="15"/>
  <cols>
    <col min="1" max="1" width="41.69921875" style="30" customWidth="1"/>
    <col min="2" max="2" width="16.69921875" style="31" customWidth="1"/>
    <col min="3" max="3" width="14.8984375" style="30" customWidth="1"/>
    <col min="4" max="16384" width="8.8984375" style="30" customWidth="1"/>
  </cols>
  <sheetData>
    <row r="1" spans="1:3" ht="19.5" customHeight="1">
      <c r="A1" s="478" t="s">
        <v>20</v>
      </c>
      <c r="B1" s="478"/>
      <c r="C1" s="478"/>
    </row>
    <row r="2" spans="1:3" ht="19.5" customHeight="1">
      <c r="A2" s="479" t="s">
        <v>143</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24" customHeight="1">
      <c r="A6" s="267" t="s">
        <v>44</v>
      </c>
      <c r="B6" s="82">
        <f>B7+B8</f>
        <v>20418281</v>
      </c>
      <c r="C6" s="276"/>
    </row>
    <row r="7" spans="1:3" s="43" customFormat="1" ht="24" customHeight="1">
      <c r="A7" s="242" t="s">
        <v>53</v>
      </c>
      <c r="B7" s="83">
        <v>712242</v>
      </c>
      <c r="C7" s="245"/>
    </row>
    <row r="8" spans="1:3" s="43" customFormat="1" ht="24" customHeight="1">
      <c r="A8" s="242" t="s">
        <v>59</v>
      </c>
      <c r="B8" s="83">
        <v>19706039</v>
      </c>
      <c r="C8" s="245"/>
    </row>
    <row r="9" spans="1:3" s="43" customFormat="1" ht="24" customHeight="1">
      <c r="A9" s="242" t="s">
        <v>501</v>
      </c>
      <c r="B9" s="83">
        <f>B10+B11</f>
        <v>872060</v>
      </c>
      <c r="C9" s="245"/>
    </row>
    <row r="10" spans="1:3" s="43" customFormat="1" ht="24" customHeight="1">
      <c r="A10" s="242" t="s">
        <v>502</v>
      </c>
      <c r="B10" s="83">
        <v>872060</v>
      </c>
      <c r="C10" s="245"/>
    </row>
    <row r="11" spans="1:3" s="43" customFormat="1" ht="21" customHeight="1">
      <c r="A11" s="242"/>
      <c r="B11" s="83"/>
      <c r="C11" s="245"/>
    </row>
    <row r="12" spans="1:3" s="43" customFormat="1" ht="21" customHeight="1">
      <c r="A12" s="242"/>
      <c r="B12" s="83"/>
      <c r="C12" s="245"/>
    </row>
    <row r="13" spans="1:3" s="43" customFormat="1" ht="21" customHeight="1">
      <c r="A13" s="242"/>
      <c r="B13" s="83"/>
      <c r="C13" s="245"/>
    </row>
    <row r="14" spans="1:3" s="43" customFormat="1" ht="20.25"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thickBot="1">
      <c r="A32" s="248" t="s">
        <v>128</v>
      </c>
      <c r="B32" s="249">
        <f>B6+B9</f>
        <v>21290341</v>
      </c>
      <c r="C32"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99" r:id="rId1"/>
  <headerFooter alignWithMargins="0">
    <oddFooter>&amp;C&amp;"標楷體,標準"&amp;10 44</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5" sqref="A15"/>
    </sheetView>
  </sheetViews>
  <sheetFormatPr defaultColWidth="8.8984375" defaultRowHeight="15"/>
  <cols>
    <col min="1" max="1" width="41.69921875" style="30" customWidth="1"/>
    <col min="2" max="2" width="16.69921875" style="31" customWidth="1"/>
    <col min="3" max="3" width="15" style="30" customWidth="1"/>
    <col min="4" max="16384" width="8.8984375" style="30" customWidth="1"/>
  </cols>
  <sheetData>
    <row r="1" spans="1:3" ht="19.5" customHeight="1">
      <c r="A1" s="478" t="s">
        <v>20</v>
      </c>
      <c r="B1" s="478"/>
      <c r="C1" s="478"/>
    </row>
    <row r="2" spans="1:3" ht="19.5" customHeight="1">
      <c r="A2" s="479" t="s">
        <v>28</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23.25" customHeight="1">
      <c r="A6" s="242" t="s">
        <v>504</v>
      </c>
      <c r="B6" s="83">
        <f>B7</f>
        <v>45270100</v>
      </c>
      <c r="C6" s="499" t="s">
        <v>581</v>
      </c>
    </row>
    <row r="7" spans="1:3" s="43" customFormat="1" ht="23.25" customHeight="1">
      <c r="A7" s="242" t="s">
        <v>503</v>
      </c>
      <c r="B7" s="83">
        <v>45270100</v>
      </c>
      <c r="C7" s="500"/>
    </row>
    <row r="8" spans="1:3" s="43" customFormat="1" ht="23.25" customHeight="1">
      <c r="A8" s="242" t="s">
        <v>74</v>
      </c>
      <c r="B8" s="83">
        <f>B9</f>
        <v>4678800</v>
      </c>
      <c r="C8" s="500"/>
    </row>
    <row r="9" spans="1:3" s="43" customFormat="1" ht="23.25" customHeight="1">
      <c r="A9" s="242" t="s">
        <v>144</v>
      </c>
      <c r="B9" s="83">
        <v>4678800</v>
      </c>
      <c r="C9" s="500"/>
    </row>
    <row r="10" spans="1:3" s="43" customFormat="1" ht="23.25" customHeight="1">
      <c r="A10" s="242" t="s">
        <v>164</v>
      </c>
      <c r="B10" s="83">
        <f>B11</f>
        <v>2000</v>
      </c>
      <c r="C10" s="500"/>
    </row>
    <row r="11" spans="1:3" s="43" customFormat="1" ht="23.25" customHeight="1">
      <c r="A11" s="242" t="s">
        <v>165</v>
      </c>
      <c r="B11" s="83">
        <v>2000</v>
      </c>
      <c r="C11" s="244"/>
    </row>
    <row r="12" spans="1:3" s="43" customFormat="1" ht="23.25" customHeight="1">
      <c r="A12" s="242" t="s">
        <v>145</v>
      </c>
      <c r="B12" s="83">
        <f>B13</f>
        <v>2509831</v>
      </c>
      <c r="C12" s="245"/>
    </row>
    <row r="13" spans="1:3" s="43" customFormat="1" ht="23.25" customHeight="1">
      <c r="A13" s="242" t="s">
        <v>54</v>
      </c>
      <c r="B13" s="83">
        <v>2509831</v>
      </c>
      <c r="C13" s="246"/>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thickBot="1">
      <c r="A32" s="248" t="s">
        <v>128</v>
      </c>
      <c r="B32" s="249">
        <f>B6+B8+B10+B12</f>
        <v>52460731</v>
      </c>
      <c r="C32" s="250"/>
    </row>
  </sheetData>
  <sheetProtection/>
  <mergeCells count="4">
    <mergeCell ref="A1:C1"/>
    <mergeCell ref="A2:C2"/>
    <mergeCell ref="A3:C3"/>
    <mergeCell ref="C6:C10"/>
  </mergeCells>
  <printOptions/>
  <pageMargins left="0.5905511811023623" right="0.3937007874015748" top="0.7874015748031497" bottom="0.7874015748031497" header="0.11811023622047245" footer="0.3937007874015748"/>
  <pageSetup fitToHeight="1" fitToWidth="1" horizontalDpi="600" verticalDpi="600" orientation="portrait" paperSize="9" scale="98" r:id="rId1"/>
  <headerFooter alignWithMargins="0">
    <oddFooter>&amp;C&amp;"標楷體,標準"&amp;10 45</oddFooter>
  </headerFooter>
</worksheet>
</file>

<file path=xl/worksheets/sheet38.xml><?xml version="1.0" encoding="utf-8"?>
<worksheet xmlns="http://schemas.openxmlformats.org/spreadsheetml/2006/main" xmlns:r="http://schemas.openxmlformats.org/officeDocument/2006/relationships">
  <dimension ref="A1:C34"/>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6" sqref="A16"/>
    </sheetView>
  </sheetViews>
  <sheetFormatPr defaultColWidth="8.8984375" defaultRowHeight="15"/>
  <cols>
    <col min="1" max="1" width="41.69921875" style="30" customWidth="1"/>
    <col min="2" max="2" width="16.69921875" style="31" customWidth="1"/>
    <col min="3" max="3" width="15" style="30" customWidth="1"/>
    <col min="4" max="16384" width="8.8984375" style="30" customWidth="1"/>
  </cols>
  <sheetData>
    <row r="1" spans="1:3" ht="19.5" customHeight="1">
      <c r="A1" s="478" t="s">
        <v>20</v>
      </c>
      <c r="B1" s="478"/>
      <c r="C1" s="478"/>
    </row>
    <row r="2" spans="1:3" ht="19.5" customHeight="1">
      <c r="A2" s="479" t="s">
        <v>146</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26.25" customHeight="1">
      <c r="A6" s="267" t="s">
        <v>147</v>
      </c>
      <c r="B6" s="82">
        <v>275254550</v>
      </c>
      <c r="C6" s="276"/>
    </row>
    <row r="7" spans="1:3" s="43" customFormat="1" ht="21" customHeight="1">
      <c r="A7" s="242"/>
      <c r="B7" s="96"/>
      <c r="C7" s="245"/>
    </row>
    <row r="8" spans="1:3" s="43" customFormat="1" ht="21" customHeight="1">
      <c r="A8" s="242"/>
      <c r="B8" s="96"/>
      <c r="C8" s="245"/>
    </row>
    <row r="9" spans="1:3" s="43" customFormat="1" ht="21" customHeight="1">
      <c r="A9" s="242"/>
      <c r="B9" s="96"/>
      <c r="C9" s="245"/>
    </row>
    <row r="10" spans="1:3" s="43" customFormat="1" ht="21" customHeight="1">
      <c r="A10" s="242"/>
      <c r="B10" s="83"/>
      <c r="C10" s="245"/>
    </row>
    <row r="11" spans="1:3" s="43" customFormat="1" ht="21" customHeight="1">
      <c r="A11" s="242"/>
      <c r="B11" s="83"/>
      <c r="C11" s="245"/>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c r="A32" s="242"/>
      <c r="B32" s="83"/>
      <c r="C32" s="245"/>
    </row>
    <row r="33" spans="1:3" s="43" customFormat="1" ht="17.25" customHeight="1">
      <c r="A33" s="242"/>
      <c r="B33" s="83"/>
      <c r="C33" s="245"/>
    </row>
    <row r="34" spans="1:3" s="43" customFormat="1" ht="21" customHeight="1" thickBot="1">
      <c r="A34" s="248" t="s">
        <v>128</v>
      </c>
      <c r="B34" s="249">
        <f>SUM(B6:B33)</f>
        <v>275254550</v>
      </c>
      <c r="C34"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95" r:id="rId1"/>
  <headerFooter alignWithMargins="0">
    <oddFooter>&amp;C&amp;"標楷體,標準"&amp;10 46</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8" sqref="A18"/>
    </sheetView>
  </sheetViews>
  <sheetFormatPr defaultColWidth="8.8984375" defaultRowHeight="15"/>
  <cols>
    <col min="1" max="1" width="36.19921875" style="30" customWidth="1"/>
    <col min="2" max="2" width="16.69921875" style="31" customWidth="1"/>
    <col min="3" max="3" width="14.8984375" style="30" customWidth="1"/>
    <col min="4" max="16384" width="8.8984375" style="30" customWidth="1"/>
  </cols>
  <sheetData>
    <row r="1" spans="1:3" ht="19.5" customHeight="1">
      <c r="A1" s="478" t="s">
        <v>20</v>
      </c>
      <c r="B1" s="478"/>
      <c r="C1" s="478"/>
    </row>
    <row r="2" spans="1:3" ht="19.5" customHeight="1">
      <c r="A2" s="479" t="s">
        <v>148</v>
      </c>
      <c r="B2" s="479"/>
      <c r="C2" s="479"/>
    </row>
    <row r="3" spans="1:3" ht="19.5" customHeight="1">
      <c r="A3" s="480" t="s">
        <v>590</v>
      </c>
      <c r="B3" s="480"/>
      <c r="C3" s="480"/>
    </row>
    <row r="4" ht="19.5" customHeight="1" thickBot="1">
      <c r="C4" s="79" t="s">
        <v>317</v>
      </c>
    </row>
    <row r="5" spans="1:3" s="43" customFormat="1" ht="21" customHeight="1">
      <c r="A5" s="239" t="s">
        <v>38</v>
      </c>
      <c r="B5" s="240" t="s">
        <v>22</v>
      </c>
      <c r="C5" s="241" t="s">
        <v>23</v>
      </c>
    </row>
    <row r="6" spans="1:3" s="43" customFormat="1" ht="25.5" customHeight="1">
      <c r="A6" s="267" t="s">
        <v>149</v>
      </c>
      <c r="B6" s="82">
        <v>1706969391247</v>
      </c>
      <c r="C6" s="276"/>
    </row>
    <row r="7" spans="1:3" s="43" customFormat="1" ht="21" customHeight="1">
      <c r="A7" s="242"/>
      <c r="B7" s="96"/>
      <c r="C7" s="245"/>
    </row>
    <row r="8" spans="1:3" s="43" customFormat="1" ht="21" customHeight="1">
      <c r="A8" s="242"/>
      <c r="B8" s="96"/>
      <c r="C8" s="245"/>
    </row>
    <row r="9" spans="1:3" s="43" customFormat="1" ht="21" customHeight="1">
      <c r="A9" s="242"/>
      <c r="B9" s="96"/>
      <c r="C9" s="245"/>
    </row>
    <row r="10" spans="1:3" s="43" customFormat="1" ht="21" customHeight="1">
      <c r="A10" s="242"/>
      <c r="B10" s="96"/>
      <c r="C10" s="245"/>
    </row>
    <row r="11" spans="1:3" s="43" customFormat="1" ht="21" customHeight="1">
      <c r="A11" s="242"/>
      <c r="B11" s="96"/>
      <c r="C11" s="245"/>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thickBot="1">
      <c r="A32" s="248" t="s">
        <v>128</v>
      </c>
      <c r="B32" s="249">
        <f>SUM(B6:B31)</f>
        <v>1706969391247</v>
      </c>
      <c r="C32"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&amp;C&amp;"標楷體,標準"&amp;9 47</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L41"/>
  <sheetViews>
    <sheetView zoomScalePageLayoutView="0" workbookViewId="0" topLeftCell="A2">
      <pane xSplit="1" ySplit="5" topLeftCell="D7" activePane="bottomRight" state="frozen"/>
      <selection pane="topLeft" activeCell="A2" sqref="A2"/>
      <selection pane="topRight" activeCell="B2" sqref="B2"/>
      <selection pane="bottomLeft" activeCell="A7" sqref="A7"/>
      <selection pane="bottomRight" activeCell="A9" sqref="A9"/>
    </sheetView>
  </sheetViews>
  <sheetFormatPr defaultColWidth="9.796875" defaultRowHeight="18" customHeight="1"/>
  <cols>
    <col min="1" max="1" width="34.69921875" style="86" customWidth="1"/>
    <col min="2" max="2" width="23.69921875" style="86" customWidth="1"/>
    <col min="3" max="3" width="8" style="86" hidden="1" customWidth="1"/>
    <col min="4" max="4" width="23.69921875" style="86" customWidth="1"/>
    <col min="5" max="5" width="7.8984375" style="86" hidden="1" customWidth="1"/>
    <col min="6" max="6" width="23.69921875" style="86" customWidth="1"/>
    <col min="7" max="7" width="13.3984375" style="86" customWidth="1"/>
    <col min="8" max="8" width="2.296875" style="86" customWidth="1"/>
    <col min="9" max="9" width="13.8984375" style="86" bestFit="1" customWidth="1"/>
    <col min="10" max="10" width="10.296875" style="86" customWidth="1"/>
    <col min="11" max="12" width="13.09765625" style="86" bestFit="1" customWidth="1"/>
    <col min="13" max="16384" width="9.69921875" style="86" customWidth="1"/>
  </cols>
  <sheetData>
    <row r="1" spans="1:8" ht="30" customHeight="1">
      <c r="A1" s="426" t="s">
        <v>30</v>
      </c>
      <c r="B1" s="426"/>
      <c r="C1" s="426"/>
      <c r="D1" s="426"/>
      <c r="E1" s="426"/>
      <c r="F1" s="426"/>
      <c r="G1" s="426"/>
      <c r="H1" s="196"/>
    </row>
    <row r="2" spans="1:8" ht="30" customHeight="1">
      <c r="A2" s="427" t="s">
        <v>31</v>
      </c>
      <c r="B2" s="427"/>
      <c r="C2" s="427"/>
      <c r="D2" s="427"/>
      <c r="E2" s="427"/>
      <c r="F2" s="427"/>
      <c r="G2" s="427"/>
      <c r="H2" s="196"/>
    </row>
    <row r="3" spans="1:8" ht="30" customHeight="1">
      <c r="A3" s="428" t="s">
        <v>588</v>
      </c>
      <c r="B3" s="429"/>
      <c r="C3" s="429"/>
      <c r="D3" s="429"/>
      <c r="E3" s="429"/>
      <c r="F3" s="429"/>
      <c r="G3" s="429"/>
      <c r="H3" s="197"/>
    </row>
    <row r="4" spans="2:7" ht="30.75" customHeight="1" thickBot="1">
      <c r="B4" s="86" t="s">
        <v>13</v>
      </c>
      <c r="F4" s="421" t="s">
        <v>111</v>
      </c>
      <c r="G4" s="368"/>
    </row>
    <row r="5" spans="1:7" s="88" customFormat="1" ht="39.75" customHeight="1">
      <c r="A5" s="430" t="s">
        <v>112</v>
      </c>
      <c r="B5" s="417" t="s">
        <v>114</v>
      </c>
      <c r="C5" s="418"/>
      <c r="D5" s="417" t="s">
        <v>115</v>
      </c>
      <c r="E5" s="418"/>
      <c r="F5" s="432" t="s">
        <v>113</v>
      </c>
      <c r="G5" s="433"/>
    </row>
    <row r="6" spans="1:7" s="88" customFormat="1" ht="54" customHeight="1">
      <c r="A6" s="431"/>
      <c r="B6" s="419"/>
      <c r="C6" s="420"/>
      <c r="D6" s="419"/>
      <c r="E6" s="420"/>
      <c r="F6" s="198" t="s">
        <v>116</v>
      </c>
      <c r="G6" s="199" t="s">
        <v>193</v>
      </c>
    </row>
    <row r="7" spans="1:7" s="88" customFormat="1" ht="26.25" customHeight="1">
      <c r="A7" s="200" t="s">
        <v>3</v>
      </c>
      <c r="B7" s="340">
        <f>B8+B22+B24+B30+B32</f>
        <v>2077730938418</v>
      </c>
      <c r="C7" s="201">
        <v>100</v>
      </c>
      <c r="D7" s="340">
        <f>D8+D22+D24+D30+D32</f>
        <v>1762245740360</v>
      </c>
      <c r="E7" s="201">
        <v>100</v>
      </c>
      <c r="F7" s="340">
        <f>B7-D7</f>
        <v>315485198058</v>
      </c>
      <c r="G7" s="341">
        <f>F7/D7*100</f>
        <v>17.90245201520823</v>
      </c>
    </row>
    <row r="8" spans="1:7" s="88" customFormat="1" ht="27" customHeight="1">
      <c r="A8" s="202" t="s">
        <v>297</v>
      </c>
      <c r="B8" s="109">
        <f>SUM(B9:B21)</f>
        <v>1877292788067</v>
      </c>
      <c r="C8" s="203">
        <f>B8/$B$7*100</f>
        <v>90.35302662896211</v>
      </c>
      <c r="D8" s="109">
        <f>SUM(D9:D21)</f>
        <v>1556447946304</v>
      </c>
      <c r="E8" s="203">
        <f>D8/$D$7*100</f>
        <v>88.32184471537104</v>
      </c>
      <c r="F8" s="109">
        <f>SUM(F9:F21)</f>
        <v>320844841763</v>
      </c>
      <c r="G8" s="204">
        <f>F8/D8*100</f>
        <v>20.613914042219676</v>
      </c>
    </row>
    <row r="9" spans="1:7" s="88" customFormat="1" ht="27" customHeight="1">
      <c r="A9" s="202" t="s">
        <v>298</v>
      </c>
      <c r="B9" s="109">
        <v>403735980719</v>
      </c>
      <c r="C9" s="203">
        <f>B9/$B$7*100</f>
        <v>19.4315815033494</v>
      </c>
      <c r="D9" s="109">
        <v>348541806894</v>
      </c>
      <c r="E9" s="203">
        <f>D9/$D$7*100</f>
        <v>19.778274897279548</v>
      </c>
      <c r="F9" s="109">
        <f>B9-D9</f>
        <v>55194173825</v>
      </c>
      <c r="G9" s="204">
        <f aca="true" t="shared" si="0" ref="G9:G16">F9/D9*100</f>
        <v>15.835739854813424</v>
      </c>
    </row>
    <row r="10" spans="1:7" s="88" customFormat="1" ht="27" customHeight="1">
      <c r="A10" s="202" t="s">
        <v>299</v>
      </c>
      <c r="B10" s="110">
        <v>620000000</v>
      </c>
      <c r="C10" s="203">
        <f>B10/$B$7*100</f>
        <v>0.02984024488137394</v>
      </c>
      <c r="D10" s="110">
        <v>2050000000</v>
      </c>
      <c r="E10" s="203">
        <f>D10/$D$7*100</f>
        <v>0.11632883842756322</v>
      </c>
      <c r="F10" s="109">
        <f>B10-D10</f>
        <v>-1430000000</v>
      </c>
      <c r="G10" s="207">
        <f t="shared" si="0"/>
        <v>-69.7560975609756</v>
      </c>
    </row>
    <row r="11" spans="1:7" s="88" customFormat="1" ht="26.25" customHeight="1">
      <c r="A11" s="202" t="s">
        <v>300</v>
      </c>
      <c r="B11" s="413">
        <v>146591007962</v>
      </c>
      <c r="C11" s="415">
        <f>B11/$B$7*100</f>
        <v>7.055341249989544</v>
      </c>
      <c r="D11" s="413">
        <v>128279882788</v>
      </c>
      <c r="E11" s="415">
        <f>D11/$D$7*100</f>
        <v>7.279341345537563</v>
      </c>
      <c r="F11" s="413">
        <f>B11-D11</f>
        <v>18311125174</v>
      </c>
      <c r="G11" s="424">
        <f t="shared" si="0"/>
        <v>14.274354463093509</v>
      </c>
    </row>
    <row r="12" spans="1:7" s="88" customFormat="1" ht="15.75" customHeight="1">
      <c r="A12" s="202" t="s">
        <v>301</v>
      </c>
      <c r="B12" s="414"/>
      <c r="C12" s="416"/>
      <c r="D12" s="414"/>
      <c r="E12" s="416"/>
      <c r="F12" s="414"/>
      <c r="G12" s="425"/>
    </row>
    <row r="13" spans="1:7" s="88" customFormat="1" ht="30" customHeight="1">
      <c r="A13" s="205" t="s">
        <v>300</v>
      </c>
      <c r="B13" s="413">
        <v>17963568908</v>
      </c>
      <c r="C13" s="415">
        <f>B13/$B$7*100</f>
        <v>0.8645762825131533</v>
      </c>
      <c r="D13" s="413">
        <v>2063403711</v>
      </c>
      <c r="E13" s="415">
        <f>D13/$D$7*100</f>
        <v>0.11708944239402605</v>
      </c>
      <c r="F13" s="413">
        <f>B13-D13</f>
        <v>15900165197</v>
      </c>
      <c r="G13" s="424">
        <f>(F13/D13*100)</f>
        <v>770.579461122235</v>
      </c>
    </row>
    <row r="14" spans="1:7" s="88" customFormat="1" ht="18.75" customHeight="1">
      <c r="A14" s="206" t="s">
        <v>302</v>
      </c>
      <c r="B14" s="414"/>
      <c r="C14" s="416"/>
      <c r="D14" s="414"/>
      <c r="E14" s="416"/>
      <c r="F14" s="414"/>
      <c r="G14" s="425"/>
    </row>
    <row r="15" spans="1:7" s="88" customFormat="1" ht="30" customHeight="1">
      <c r="A15" s="202" t="s">
        <v>303</v>
      </c>
      <c r="B15" s="110">
        <v>79983334732</v>
      </c>
      <c r="C15" s="203">
        <f aca="true" t="shared" si="1" ref="C15:C36">B15/$B$7*100</f>
        <v>3.849552088438357</v>
      </c>
      <c r="D15" s="110">
        <v>72382902245</v>
      </c>
      <c r="E15" s="203">
        <f aca="true" t="shared" si="2" ref="E15:E36">D15/$D$7*100</f>
        <v>4.1074238732569315</v>
      </c>
      <c r="F15" s="109">
        <f aca="true" t="shared" si="3" ref="F15:F23">B15-D15</f>
        <v>7600432487</v>
      </c>
      <c r="G15" s="204">
        <f t="shared" si="0"/>
        <v>10.500314647890505</v>
      </c>
    </row>
    <row r="16" spans="1:7" s="88" customFormat="1" ht="25.5" customHeight="1">
      <c r="A16" s="202" t="s">
        <v>304</v>
      </c>
      <c r="B16" s="109">
        <v>1072415975846</v>
      </c>
      <c r="C16" s="203">
        <f t="shared" si="1"/>
        <v>51.61476666764878</v>
      </c>
      <c r="D16" s="109">
        <v>947444283247</v>
      </c>
      <c r="E16" s="203">
        <f t="shared" si="2"/>
        <v>53.763459973150596</v>
      </c>
      <c r="F16" s="109">
        <f t="shared" si="3"/>
        <v>124971692599</v>
      </c>
      <c r="G16" s="204">
        <f t="shared" si="0"/>
        <v>13.190400196485191</v>
      </c>
    </row>
    <row r="17" spans="1:7" s="88" customFormat="1" ht="25.5" customHeight="1">
      <c r="A17" s="202" t="s">
        <v>305</v>
      </c>
      <c r="B17" s="109">
        <v>113654230409</v>
      </c>
      <c r="C17" s="203">
        <f t="shared" si="1"/>
        <v>5.470113011626865</v>
      </c>
      <c r="D17" s="109">
        <v>15677336664</v>
      </c>
      <c r="E17" s="203">
        <f t="shared" si="2"/>
        <v>0.8896226164687654</v>
      </c>
      <c r="F17" s="109">
        <f t="shared" si="3"/>
        <v>97976893745</v>
      </c>
      <c r="G17" s="204">
        <f>(F17/D17*100)</f>
        <v>624.9587914379945</v>
      </c>
    </row>
    <row r="18" spans="1:7" s="88" customFormat="1" ht="27" customHeight="1">
      <c r="A18" s="202" t="s">
        <v>306</v>
      </c>
      <c r="B18" s="109">
        <v>39904135762</v>
      </c>
      <c r="C18" s="203">
        <f t="shared" si="1"/>
        <v>1.9205631982543085</v>
      </c>
      <c r="D18" s="109">
        <v>37799003662</v>
      </c>
      <c r="E18" s="203">
        <f t="shared" si="2"/>
        <v>2.1449337510827653</v>
      </c>
      <c r="F18" s="109">
        <f t="shared" si="3"/>
        <v>2105132100</v>
      </c>
      <c r="G18" s="204">
        <f aca="true" t="shared" si="4" ref="G18:G25">F18/D18*100</f>
        <v>5.569279335572345</v>
      </c>
    </row>
    <row r="19" spans="1:7" s="88" customFormat="1" ht="27" customHeight="1">
      <c r="A19" s="202" t="s">
        <v>307</v>
      </c>
      <c r="B19" s="109">
        <v>1157852</v>
      </c>
      <c r="C19" s="203">
        <f t="shared" si="1"/>
        <v>5.5726753574820297E-05</v>
      </c>
      <c r="D19" s="109">
        <v>490784</v>
      </c>
      <c r="E19" s="203">
        <f t="shared" si="2"/>
        <v>2.7849918360406436E-05</v>
      </c>
      <c r="F19" s="109">
        <f t="shared" si="3"/>
        <v>667068</v>
      </c>
      <c r="G19" s="207">
        <f t="shared" si="4"/>
        <v>135.91885636043554</v>
      </c>
    </row>
    <row r="20" spans="1:7" s="88" customFormat="1" ht="27" customHeight="1">
      <c r="A20" s="202" t="s">
        <v>308</v>
      </c>
      <c r="B20" s="109">
        <v>2375701955</v>
      </c>
      <c r="C20" s="203">
        <f t="shared" si="1"/>
        <v>0.11434117435864324</v>
      </c>
      <c r="D20" s="109">
        <v>2207454444</v>
      </c>
      <c r="E20" s="203">
        <f t="shared" si="2"/>
        <v>0.12526371285477192</v>
      </c>
      <c r="F20" s="109">
        <f t="shared" si="3"/>
        <v>168247511</v>
      </c>
      <c r="G20" s="204">
        <f t="shared" si="4"/>
        <v>7.621788592616591</v>
      </c>
    </row>
    <row r="21" spans="1:7" s="88" customFormat="1" ht="27" customHeight="1">
      <c r="A21" s="202" t="s">
        <v>309</v>
      </c>
      <c r="B21" s="109">
        <v>47693922</v>
      </c>
      <c r="C21" s="203">
        <f t="shared" si="1"/>
        <v>0.002295481148117981</v>
      </c>
      <c r="D21" s="109">
        <v>1381865</v>
      </c>
      <c r="E21" s="203">
        <f t="shared" si="2"/>
        <v>7.841500015302667E-05</v>
      </c>
      <c r="F21" s="109">
        <f t="shared" si="3"/>
        <v>46312057</v>
      </c>
      <c r="G21" s="207">
        <f t="shared" si="4"/>
        <v>3351.4168894935465</v>
      </c>
    </row>
    <row r="22" spans="1:7" s="88" customFormat="1" ht="27" customHeight="1">
      <c r="A22" s="202" t="s">
        <v>458</v>
      </c>
      <c r="B22" s="109">
        <f>B23</f>
        <v>2110011852</v>
      </c>
      <c r="C22" s="203"/>
      <c r="D22" s="109">
        <f>D23</f>
        <v>3000000000</v>
      </c>
      <c r="E22" s="203"/>
      <c r="F22" s="109">
        <f t="shared" si="3"/>
        <v>-889988148</v>
      </c>
      <c r="G22" s="207">
        <f t="shared" si="4"/>
        <v>-29.666271599999998</v>
      </c>
    </row>
    <row r="23" spans="1:7" s="88" customFormat="1" ht="27" customHeight="1">
      <c r="A23" s="202" t="s">
        <v>459</v>
      </c>
      <c r="B23" s="109">
        <v>2110011852</v>
      </c>
      <c r="C23" s="203"/>
      <c r="D23" s="109">
        <v>3000000000</v>
      </c>
      <c r="E23" s="203"/>
      <c r="F23" s="109">
        <f t="shared" si="3"/>
        <v>-889988148</v>
      </c>
      <c r="G23" s="207">
        <f t="shared" si="4"/>
        <v>-29.666271599999998</v>
      </c>
    </row>
    <row r="24" spans="1:11" s="88" customFormat="1" ht="28.5" customHeight="1">
      <c r="A24" s="202" t="s">
        <v>692</v>
      </c>
      <c r="B24" s="109">
        <f>B29+B25+B27</f>
        <v>195069771772</v>
      </c>
      <c r="C24" s="203">
        <f t="shared" si="1"/>
        <v>9.38859638488743</v>
      </c>
      <c r="D24" s="109">
        <f>D29+D25+D27</f>
        <v>199953332354</v>
      </c>
      <c r="E24" s="203">
        <f t="shared" si="2"/>
        <v>11.3465067768104</v>
      </c>
      <c r="F24" s="109">
        <f aca="true" t="shared" si="5" ref="F24:F35">B24-D24</f>
        <v>-4883560582</v>
      </c>
      <c r="G24" s="204">
        <f t="shared" si="4"/>
        <v>-2.442350184669131</v>
      </c>
      <c r="I24" s="345" t="s">
        <v>694</v>
      </c>
      <c r="K24" s="345"/>
    </row>
    <row r="25" spans="1:11" s="88" customFormat="1" ht="29.25" customHeight="1">
      <c r="A25" s="202" t="s">
        <v>300</v>
      </c>
      <c r="B25" s="413">
        <v>14508176831</v>
      </c>
      <c r="C25" s="415">
        <f>B25/$B$7*100</f>
        <v>0.6982702409988965</v>
      </c>
      <c r="D25" s="413">
        <v>9352990851</v>
      </c>
      <c r="E25" s="415">
        <f>D25/$D$7*100</f>
        <v>0.5307427129368079</v>
      </c>
      <c r="F25" s="413">
        <f>B25-D25</f>
        <v>5155185980</v>
      </c>
      <c r="G25" s="424">
        <f t="shared" si="4"/>
        <v>55.11804792847433</v>
      </c>
      <c r="I25" s="345">
        <v>5155185980</v>
      </c>
      <c r="K25" s="345"/>
    </row>
    <row r="26" spans="1:7" s="88" customFormat="1" ht="16.5" customHeight="1">
      <c r="A26" s="202" t="s">
        <v>310</v>
      </c>
      <c r="B26" s="414"/>
      <c r="C26" s="416"/>
      <c r="D26" s="414"/>
      <c r="E26" s="416"/>
      <c r="F26" s="414"/>
      <c r="G26" s="424"/>
    </row>
    <row r="27" spans="1:7" s="88" customFormat="1" ht="31.5" customHeight="1">
      <c r="A27" s="205" t="s">
        <v>300</v>
      </c>
      <c r="B27" s="413">
        <v>55647537</v>
      </c>
      <c r="C27" s="415">
        <f>B27/$B$7*100</f>
        <v>0.002678284082460189</v>
      </c>
      <c r="D27" s="413">
        <v>-2566176</v>
      </c>
      <c r="E27" s="415">
        <f>D27/$D$7*100</f>
        <v>-0.00014561964550277587</v>
      </c>
      <c r="F27" s="413">
        <f>B27-D27</f>
        <v>58213713</v>
      </c>
      <c r="G27" s="424">
        <f>F27/D27*100</f>
        <v>-2268.5004068310204</v>
      </c>
    </row>
    <row r="28" spans="1:9" s="88" customFormat="1" ht="18.75" customHeight="1">
      <c r="A28" s="206" t="s">
        <v>311</v>
      </c>
      <c r="B28" s="413"/>
      <c r="C28" s="416"/>
      <c r="D28" s="413"/>
      <c r="E28" s="416"/>
      <c r="F28" s="414"/>
      <c r="G28" s="424"/>
      <c r="I28" s="345" t="s">
        <v>693</v>
      </c>
    </row>
    <row r="29" spans="1:9" s="88" customFormat="1" ht="28.5" customHeight="1">
      <c r="A29" s="202" t="s">
        <v>312</v>
      </c>
      <c r="B29" s="109">
        <v>180505947404</v>
      </c>
      <c r="C29" s="203">
        <f t="shared" si="1"/>
        <v>8.687647859806072</v>
      </c>
      <c r="D29" s="109">
        <v>190602907679</v>
      </c>
      <c r="E29" s="203">
        <f t="shared" si="2"/>
        <v>10.815909683519093</v>
      </c>
      <c r="F29" s="109">
        <f t="shared" si="5"/>
        <v>-10096960275</v>
      </c>
      <c r="G29" s="204">
        <f>F29/D29*100</f>
        <v>-5.297379981214447</v>
      </c>
      <c r="I29" s="345">
        <v>-10096960275</v>
      </c>
    </row>
    <row r="30" spans="1:11" s="88" customFormat="1" ht="32.25" customHeight="1">
      <c r="A30" s="202" t="s">
        <v>689</v>
      </c>
      <c r="B30" s="109">
        <f>B31</f>
        <v>6479041</v>
      </c>
      <c r="C30" s="203"/>
      <c r="D30" s="109">
        <f>D31</f>
        <v>4471407</v>
      </c>
      <c r="E30" s="203"/>
      <c r="F30" s="109">
        <f t="shared" si="5"/>
        <v>2007634</v>
      </c>
      <c r="G30" s="204">
        <f>F30/D30*100</f>
        <v>44.89937954652753</v>
      </c>
      <c r="I30" s="345" t="s">
        <v>690</v>
      </c>
      <c r="J30" s="349" t="s">
        <v>691</v>
      </c>
      <c r="K30" s="347" t="s">
        <v>687</v>
      </c>
    </row>
    <row r="31" spans="1:11" s="88" customFormat="1" ht="27" customHeight="1">
      <c r="A31" s="202" t="s">
        <v>460</v>
      </c>
      <c r="B31" s="109">
        <v>6479041</v>
      </c>
      <c r="C31" s="203"/>
      <c r="D31" s="109">
        <v>4471407</v>
      </c>
      <c r="E31" s="203"/>
      <c r="F31" s="109">
        <f t="shared" si="5"/>
        <v>2007634</v>
      </c>
      <c r="G31" s="204">
        <f>F31/D31*100</f>
        <v>44.89937954652753</v>
      </c>
      <c r="I31" s="345">
        <v>2007634</v>
      </c>
      <c r="J31" s="345">
        <v>996072</v>
      </c>
      <c r="K31" s="345">
        <f>I31+J31</f>
        <v>3003706</v>
      </c>
    </row>
    <row r="32" spans="1:12" s="88" customFormat="1" ht="27" customHeight="1">
      <c r="A32" s="202" t="s">
        <v>121</v>
      </c>
      <c r="B32" s="109">
        <f>B33+B34+B35</f>
        <v>3251887686</v>
      </c>
      <c r="C32" s="203">
        <f t="shared" si="1"/>
        <v>0.15651149173703943</v>
      </c>
      <c r="D32" s="109">
        <f>D33+D34+D35</f>
        <v>2839990295</v>
      </c>
      <c r="E32" s="203">
        <f t="shared" si="2"/>
        <v>0.16115744983556227</v>
      </c>
      <c r="F32" s="109">
        <f>B32-D32</f>
        <v>411897391</v>
      </c>
      <c r="G32" s="204">
        <f>F32/D32*100</f>
        <v>14.503478822627455</v>
      </c>
      <c r="J32" s="347">
        <v>106</v>
      </c>
      <c r="K32" s="347">
        <v>105</v>
      </c>
      <c r="L32" s="347" t="s">
        <v>687</v>
      </c>
    </row>
    <row r="33" spans="1:12" s="88" customFormat="1" ht="27" customHeight="1">
      <c r="A33" s="202" t="s">
        <v>313</v>
      </c>
      <c r="B33" s="109">
        <v>4377013810</v>
      </c>
      <c r="C33" s="203">
        <f t="shared" si="1"/>
        <v>0.21066316764444445</v>
      </c>
      <c r="D33" s="109">
        <v>4092583330</v>
      </c>
      <c r="E33" s="203">
        <f t="shared" si="2"/>
        <v>0.2322368121692238</v>
      </c>
      <c r="F33" s="109">
        <f t="shared" si="5"/>
        <v>284430480</v>
      </c>
      <c r="G33" s="204">
        <f>F33/D33*100</f>
        <v>6.949900761092138</v>
      </c>
      <c r="I33" s="345" t="s">
        <v>686</v>
      </c>
      <c r="J33" s="346">
        <v>2231211442</v>
      </c>
      <c r="K33" s="346">
        <v>2085536833</v>
      </c>
      <c r="L33" s="346">
        <f>J33-K33</f>
        <v>145674609</v>
      </c>
    </row>
    <row r="34" spans="1:12" s="88" customFormat="1" ht="27" customHeight="1">
      <c r="A34" s="202" t="s">
        <v>314</v>
      </c>
      <c r="B34" s="109">
        <v>-1125687922</v>
      </c>
      <c r="C34" s="203">
        <f t="shared" si="1"/>
        <v>-0.054178714923362854</v>
      </c>
      <c r="D34" s="109">
        <v>-1252798423</v>
      </c>
      <c r="E34" s="203">
        <f t="shared" si="2"/>
        <v>-0.0710910172348649</v>
      </c>
      <c r="F34" s="109">
        <f t="shared" si="5"/>
        <v>127110501</v>
      </c>
      <c r="G34" s="204">
        <f>-F34/D34*100</f>
        <v>10.146125559099623</v>
      </c>
      <c r="I34" s="345" t="s">
        <v>688</v>
      </c>
      <c r="J34" s="346">
        <v>2145802368</v>
      </c>
      <c r="K34" s="346">
        <v>2007046497</v>
      </c>
      <c r="L34" s="346">
        <f>J34-K34</f>
        <v>138755871</v>
      </c>
    </row>
    <row r="35" spans="1:12" s="88" customFormat="1" ht="27" customHeight="1" thickBot="1">
      <c r="A35" s="202" t="s">
        <v>315</v>
      </c>
      <c r="B35" s="109">
        <v>561798</v>
      </c>
      <c r="C35" s="203">
        <f t="shared" si="1"/>
        <v>2.7039015957848578E-05</v>
      </c>
      <c r="D35" s="109">
        <v>205388</v>
      </c>
      <c r="E35" s="203">
        <f t="shared" si="2"/>
        <v>1.1654901203395296E-05</v>
      </c>
      <c r="F35" s="109">
        <f t="shared" si="5"/>
        <v>356410</v>
      </c>
      <c r="G35" s="204">
        <f>-F35/D35*100</f>
        <v>-173.53009912945254</v>
      </c>
      <c r="J35" s="348">
        <f>SUM(J33:J34)</f>
        <v>4377013810</v>
      </c>
      <c r="K35" s="348">
        <f>SUM(K33:K34)</f>
        <v>4092583330</v>
      </c>
      <c r="L35" s="348">
        <f>SUM(L33:L34)</f>
        <v>284430480</v>
      </c>
    </row>
    <row r="36" spans="1:7" s="88" customFormat="1" ht="30" customHeight="1" thickBot="1" thickTop="1">
      <c r="A36" s="208" t="s">
        <v>204</v>
      </c>
      <c r="B36" s="111">
        <f>B7</f>
        <v>2077730938418</v>
      </c>
      <c r="C36" s="209">
        <f t="shared" si="1"/>
        <v>100</v>
      </c>
      <c r="D36" s="111">
        <f>D7</f>
        <v>1762245740360</v>
      </c>
      <c r="E36" s="209">
        <f t="shared" si="2"/>
        <v>100</v>
      </c>
      <c r="F36" s="111">
        <f>B36-D36</f>
        <v>315485198058</v>
      </c>
      <c r="G36" s="210">
        <f>F36/D36*100</f>
        <v>17.90245201520823</v>
      </c>
    </row>
    <row r="37" spans="1:7" s="88" customFormat="1" ht="30" customHeight="1">
      <c r="A37" s="130" t="s">
        <v>604</v>
      </c>
      <c r="B37" s="90"/>
      <c r="C37" s="91"/>
      <c r="D37" s="90"/>
      <c r="E37" s="91"/>
      <c r="F37" s="90"/>
      <c r="G37" s="91"/>
    </row>
    <row r="38" spans="1:7" s="88" customFormat="1" ht="21.75" customHeight="1">
      <c r="A38" s="131" t="s">
        <v>605</v>
      </c>
      <c r="B38" s="90"/>
      <c r="C38" s="91"/>
      <c r="D38" s="90"/>
      <c r="E38" s="91"/>
      <c r="F38" s="90"/>
      <c r="G38" s="91"/>
    </row>
    <row r="39" spans="1:7" ht="66.75" customHeight="1">
      <c r="A39" s="422" t="s">
        <v>606</v>
      </c>
      <c r="B39" s="423"/>
      <c r="C39" s="423"/>
      <c r="D39" s="423"/>
      <c r="E39" s="423"/>
      <c r="F39" s="423"/>
      <c r="G39" s="423"/>
    </row>
    <row r="40" ht="21.75" customHeight="1">
      <c r="A40" s="130"/>
    </row>
    <row r="41" ht="21.75" customHeight="1">
      <c r="A41" s="130"/>
    </row>
    <row r="42" ht="19.5" customHeight="1"/>
  </sheetData>
  <sheetProtection/>
  <mergeCells count="33">
    <mergeCell ref="B27:B28"/>
    <mergeCell ref="C27:C28"/>
    <mergeCell ref="D27:D28"/>
    <mergeCell ref="E27:E28"/>
    <mergeCell ref="F27:F28"/>
    <mergeCell ref="G27:G28"/>
    <mergeCell ref="A1:G1"/>
    <mergeCell ref="A2:G2"/>
    <mergeCell ref="A3:G3"/>
    <mergeCell ref="A5:A6"/>
    <mergeCell ref="F5:G5"/>
    <mergeCell ref="F25:F26"/>
    <mergeCell ref="G25:G26"/>
    <mergeCell ref="B25:B26"/>
    <mergeCell ref="C25:C26"/>
    <mergeCell ref="E13:E14"/>
    <mergeCell ref="A39:G39"/>
    <mergeCell ref="G13:G14"/>
    <mergeCell ref="C11:C12"/>
    <mergeCell ref="E11:E12"/>
    <mergeCell ref="G11:G12"/>
    <mergeCell ref="F11:F12"/>
    <mergeCell ref="F13:F14"/>
    <mergeCell ref="B11:B12"/>
    <mergeCell ref="B13:B14"/>
    <mergeCell ref="D11:D12"/>
    <mergeCell ref="D25:D26"/>
    <mergeCell ref="E25:E26"/>
    <mergeCell ref="B5:C6"/>
    <mergeCell ref="D5:E6"/>
    <mergeCell ref="F4:G4"/>
    <mergeCell ref="D13:D14"/>
    <mergeCell ref="C13:C14"/>
  </mergeCells>
  <printOptions horizontalCentered="1"/>
  <pageMargins left="0.3937007874015748" right="0.3937007874015748" top="0.7874015748031497" bottom="0.3937007874015748" header="0.11811023622047245" footer="0.3937007874015748"/>
  <pageSetup fitToHeight="0" fitToWidth="1" horizontalDpi="600" verticalDpi="600" orientation="portrait" paperSize="9" scale="62" r:id="rId1"/>
  <headerFooter alignWithMargins="0">
    <oddFooter>&amp;C&amp;"標楷體,標準"&amp;14 &amp;16 12</oddFooter>
  </headerFooter>
  <ignoredErrors>
    <ignoredError sqref="J35:K35" formulaRange="1"/>
  </ignoredErrors>
</worksheet>
</file>

<file path=xl/worksheets/sheet40.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2" sqref="A12"/>
    </sheetView>
  </sheetViews>
  <sheetFormatPr defaultColWidth="8.8984375" defaultRowHeight="15"/>
  <cols>
    <col min="1" max="1" width="36.69921875" style="30" customWidth="1"/>
    <col min="2" max="2" width="16.69921875" style="31" customWidth="1"/>
    <col min="3" max="3" width="14.8984375" style="30" customWidth="1"/>
    <col min="4" max="16384" width="8.8984375" style="30" customWidth="1"/>
  </cols>
  <sheetData>
    <row r="1" spans="1:3" ht="19.5" customHeight="1">
      <c r="A1" s="478" t="s">
        <v>20</v>
      </c>
      <c r="B1" s="478"/>
      <c r="C1" s="478"/>
    </row>
    <row r="2" spans="1:3" ht="19.5" customHeight="1">
      <c r="A2" s="479" t="s">
        <v>150</v>
      </c>
      <c r="B2" s="479"/>
      <c r="C2" s="479"/>
    </row>
    <row r="3" spans="1:3" ht="19.5" customHeight="1">
      <c r="A3" s="480" t="s">
        <v>590</v>
      </c>
      <c r="B3" s="480"/>
      <c r="C3" s="480"/>
    </row>
    <row r="4" ht="19.5" customHeight="1" thickBot="1">
      <c r="C4" s="79" t="s">
        <v>317</v>
      </c>
    </row>
    <row r="5" spans="1:3" s="43" customFormat="1" ht="21" customHeight="1">
      <c r="A5" s="239" t="s">
        <v>139</v>
      </c>
      <c r="B5" s="240" t="s">
        <v>140</v>
      </c>
      <c r="C5" s="241" t="s">
        <v>141</v>
      </c>
    </row>
    <row r="6" spans="1:3" s="43" customFormat="1" ht="25.5" customHeight="1">
      <c r="A6" s="267" t="s">
        <v>248</v>
      </c>
      <c r="B6" s="82">
        <v>366485832038</v>
      </c>
      <c r="C6" s="276"/>
    </row>
    <row r="7" spans="1:3" s="43" customFormat="1" ht="21" customHeight="1">
      <c r="A7" s="242"/>
      <c r="B7" s="96"/>
      <c r="C7" s="245"/>
    </row>
    <row r="8" spans="1:3" s="43" customFormat="1" ht="21" customHeight="1">
      <c r="A8" s="242"/>
      <c r="B8" s="96"/>
      <c r="C8" s="245"/>
    </row>
    <row r="9" spans="1:3" s="43" customFormat="1" ht="21" customHeight="1">
      <c r="A9" s="242"/>
      <c r="B9" s="96"/>
      <c r="C9" s="245"/>
    </row>
    <row r="10" spans="1:3" s="43" customFormat="1" ht="21" customHeight="1">
      <c r="A10" s="242"/>
      <c r="B10" s="96"/>
      <c r="C10" s="245"/>
    </row>
    <row r="11" spans="1:3" s="43" customFormat="1" ht="21" customHeight="1">
      <c r="A11" s="242"/>
      <c r="B11" s="83"/>
      <c r="C11" s="245"/>
    </row>
    <row r="12" spans="1:3" s="43" customFormat="1" ht="21" customHeight="1">
      <c r="A12" s="242"/>
      <c r="B12" s="83"/>
      <c r="C12" s="245"/>
    </row>
    <row r="13" spans="1:3" s="43" customFormat="1" ht="21" customHeight="1">
      <c r="A13" s="242"/>
      <c r="B13" s="83"/>
      <c r="C13" s="245"/>
    </row>
    <row r="14" spans="1:3" s="43" customFormat="1" ht="21" customHeight="1">
      <c r="A14" s="242"/>
      <c r="B14" s="83"/>
      <c r="C14" s="245"/>
    </row>
    <row r="15" spans="1:3" s="43" customFormat="1" ht="21" customHeight="1">
      <c r="A15" s="242"/>
      <c r="B15" s="83"/>
      <c r="C15" s="245"/>
    </row>
    <row r="16" spans="1:3" s="43" customFormat="1" ht="21" customHeight="1">
      <c r="A16" s="242"/>
      <c r="B16" s="83"/>
      <c r="C16" s="245"/>
    </row>
    <row r="17" spans="1:3" s="43" customFormat="1" ht="21" customHeight="1">
      <c r="A17" s="242"/>
      <c r="B17" s="83"/>
      <c r="C17" s="245"/>
    </row>
    <row r="18" spans="1:3" s="43" customFormat="1" ht="21" customHeight="1">
      <c r="A18" s="242"/>
      <c r="B18" s="83"/>
      <c r="C18" s="245"/>
    </row>
    <row r="19" spans="1:3" s="43" customFormat="1" ht="21" customHeight="1">
      <c r="A19" s="242"/>
      <c r="B19" s="83"/>
      <c r="C19" s="245"/>
    </row>
    <row r="20" spans="1:3" s="43" customFormat="1" ht="21" customHeight="1">
      <c r="A20" s="242"/>
      <c r="B20" s="83"/>
      <c r="C20" s="245"/>
    </row>
    <row r="21" spans="1:3" s="43" customFormat="1" ht="21" customHeight="1">
      <c r="A21" s="242"/>
      <c r="B21" s="83"/>
      <c r="C21" s="245"/>
    </row>
    <row r="22" spans="1:3" s="43" customFormat="1" ht="21" customHeight="1">
      <c r="A22" s="242"/>
      <c r="B22" s="83"/>
      <c r="C22" s="245"/>
    </row>
    <row r="23" spans="1:3" s="43" customFormat="1" ht="21" customHeight="1">
      <c r="A23" s="242"/>
      <c r="B23" s="83"/>
      <c r="C23" s="245"/>
    </row>
    <row r="24" spans="1:3" s="43" customFormat="1" ht="21" customHeight="1">
      <c r="A24" s="242"/>
      <c r="B24" s="83"/>
      <c r="C24" s="245"/>
    </row>
    <row r="25" spans="1:3" s="43" customFormat="1" ht="21" customHeight="1">
      <c r="A25" s="242"/>
      <c r="B25" s="83"/>
      <c r="C25" s="245"/>
    </row>
    <row r="26" spans="1:3" s="43" customFormat="1" ht="21" customHeight="1">
      <c r="A26" s="242"/>
      <c r="B26" s="83"/>
      <c r="C26" s="245"/>
    </row>
    <row r="27" spans="1:3" s="43" customFormat="1" ht="21" customHeight="1">
      <c r="A27" s="242"/>
      <c r="B27" s="83"/>
      <c r="C27" s="245"/>
    </row>
    <row r="28" spans="1:3" s="43" customFormat="1" ht="21" customHeight="1">
      <c r="A28" s="242"/>
      <c r="B28" s="83"/>
      <c r="C28" s="245"/>
    </row>
    <row r="29" spans="1:3" s="43" customFormat="1" ht="21" customHeight="1">
      <c r="A29" s="242"/>
      <c r="B29" s="83"/>
      <c r="C29" s="245"/>
    </row>
    <row r="30" spans="1:3" s="43" customFormat="1" ht="21" customHeight="1">
      <c r="A30" s="242"/>
      <c r="B30" s="83"/>
      <c r="C30" s="245"/>
    </row>
    <row r="31" spans="1:3" s="43" customFormat="1" ht="21" customHeight="1">
      <c r="A31" s="242"/>
      <c r="B31" s="83"/>
      <c r="C31" s="245"/>
    </row>
    <row r="32" spans="1:3" s="43" customFormat="1" ht="21" customHeight="1" thickBot="1">
      <c r="A32" s="248" t="s">
        <v>249</v>
      </c>
      <c r="B32" s="249">
        <f>SUM(B6:B31)</f>
        <v>366485832038</v>
      </c>
      <c r="C32" s="250"/>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&amp;C&amp;"標楷體,標準"&amp;9 48</oddFooter>
  </headerFooter>
</worksheet>
</file>

<file path=xl/worksheets/sheet41.xml><?xml version="1.0" encoding="utf-8"?>
<worksheet xmlns="http://schemas.openxmlformats.org/spreadsheetml/2006/main" xmlns:r="http://schemas.openxmlformats.org/officeDocument/2006/relationships">
  <sheetPr transitionEvaluation="1" transitionEntry="1"/>
  <dimension ref="A1:E19"/>
  <sheetViews>
    <sheetView zoomScalePageLayoutView="0" workbookViewId="0" topLeftCell="A2">
      <pane xSplit="2" ySplit="4" topLeftCell="C6" activePane="bottomRight" state="frozen"/>
      <selection pane="topLeft" activeCell="A2" sqref="A2"/>
      <selection pane="topRight" activeCell="C2" sqref="C2"/>
      <selection pane="bottomLeft" activeCell="A6" sqref="A6"/>
      <selection pane="bottomRight" activeCell="D8" sqref="D8"/>
    </sheetView>
  </sheetViews>
  <sheetFormatPr defaultColWidth="9.796875" defaultRowHeight="15"/>
  <cols>
    <col min="1" max="1" width="28.3984375" style="5" customWidth="1"/>
    <col min="2" max="2" width="16.59765625" style="5" customWidth="1"/>
    <col min="3" max="4" width="14.69921875" style="5" customWidth="1"/>
    <col min="5" max="5" width="16.09765625" style="5" customWidth="1"/>
    <col min="6" max="6" width="10.09765625" style="5" customWidth="1"/>
    <col min="7" max="7" width="15.69921875" style="5" customWidth="1"/>
    <col min="8" max="16384" width="9.69921875" style="5" customWidth="1"/>
  </cols>
  <sheetData>
    <row r="1" spans="1:5" s="25" customFormat="1" ht="30" customHeight="1">
      <c r="A1" s="501" t="s">
        <v>30</v>
      </c>
      <c r="B1" s="502"/>
      <c r="C1" s="502"/>
      <c r="D1" s="502"/>
      <c r="E1" s="502"/>
    </row>
    <row r="2" spans="1:5" s="25" customFormat="1" ht="30" customHeight="1">
      <c r="A2" s="503" t="s">
        <v>122</v>
      </c>
      <c r="B2" s="504"/>
      <c r="C2" s="504"/>
      <c r="D2" s="504"/>
      <c r="E2" s="504"/>
    </row>
    <row r="3" spans="1:5" s="25" customFormat="1" ht="30" customHeight="1">
      <c r="A3" s="505" t="s">
        <v>586</v>
      </c>
      <c r="B3" s="506"/>
      <c r="C3" s="506"/>
      <c r="D3" s="506"/>
      <c r="E3" s="506"/>
    </row>
    <row r="4" s="25" customFormat="1" ht="18.75" customHeight="1" thickBot="1">
      <c r="E4" s="105" t="s">
        <v>123</v>
      </c>
    </row>
    <row r="5" spans="1:5" s="25" customFormat="1" ht="45" customHeight="1">
      <c r="A5" s="26" t="s">
        <v>124</v>
      </c>
      <c r="B5" s="186" t="s">
        <v>6</v>
      </c>
      <c r="C5" s="27" t="s">
        <v>7</v>
      </c>
      <c r="D5" s="27" t="s">
        <v>8</v>
      </c>
      <c r="E5" s="28" t="s">
        <v>9</v>
      </c>
    </row>
    <row r="6" spans="1:5" ht="49.5" customHeight="1">
      <c r="A6" s="63" t="s">
        <v>75</v>
      </c>
      <c r="B6" s="68">
        <v>272138028856</v>
      </c>
      <c r="C6" s="117">
        <v>88114097760</v>
      </c>
      <c r="D6" s="117"/>
      <c r="E6" s="76">
        <f aca="true" t="shared" si="0" ref="E6:E11">B6+C6-D6</f>
        <v>360252126616</v>
      </c>
    </row>
    <row r="7" spans="1:5" ht="49.5" customHeight="1">
      <c r="A7" s="64" t="s">
        <v>68</v>
      </c>
      <c r="B7" s="69">
        <v>210111928308</v>
      </c>
      <c r="C7" s="69">
        <v>6313761753</v>
      </c>
      <c r="D7" s="69"/>
      <c r="E7" s="77">
        <f t="shared" si="0"/>
        <v>216425690061</v>
      </c>
    </row>
    <row r="8" spans="1:5" ht="49.5" customHeight="1">
      <c r="A8" s="64" t="s">
        <v>125</v>
      </c>
      <c r="B8" s="69">
        <v>312573627984</v>
      </c>
      <c r="C8" s="69">
        <v>22048989392</v>
      </c>
      <c r="D8" s="118"/>
      <c r="E8" s="77">
        <f t="shared" si="0"/>
        <v>334622617376</v>
      </c>
    </row>
    <row r="9" spans="1:5" ht="49.5" customHeight="1">
      <c r="A9" s="64" t="s">
        <v>76</v>
      </c>
      <c r="B9" s="69">
        <v>335976841700</v>
      </c>
      <c r="C9" s="69"/>
      <c r="D9" s="118">
        <v>10765512244</v>
      </c>
      <c r="E9" s="77">
        <f t="shared" si="0"/>
        <v>325211329456</v>
      </c>
    </row>
    <row r="10" spans="1:5" ht="49.5" customHeight="1">
      <c r="A10" s="64" t="s">
        <v>451</v>
      </c>
      <c r="B10" s="69">
        <v>378022435570</v>
      </c>
      <c r="C10" s="69">
        <v>68025700570</v>
      </c>
      <c r="D10" s="118"/>
      <c r="E10" s="77">
        <f t="shared" si="0"/>
        <v>446048136140</v>
      </c>
    </row>
    <row r="11" spans="1:5" ht="49.5" customHeight="1">
      <c r="A11" s="64" t="s">
        <v>452</v>
      </c>
      <c r="B11" s="69">
        <v>189356787289</v>
      </c>
      <c r="C11" s="69">
        <v>26441481578</v>
      </c>
      <c r="D11" s="118"/>
      <c r="E11" s="77">
        <f t="shared" si="0"/>
        <v>215798268867</v>
      </c>
    </row>
    <row r="12" spans="1:5" ht="45" customHeight="1">
      <c r="A12" s="65"/>
      <c r="B12" s="69"/>
      <c r="C12" s="69"/>
      <c r="D12" s="69"/>
      <c r="E12" s="77"/>
    </row>
    <row r="13" spans="1:5" ht="45" customHeight="1">
      <c r="A13" s="66"/>
      <c r="B13" s="69"/>
      <c r="C13" s="69"/>
      <c r="D13" s="69"/>
      <c r="E13" s="77"/>
    </row>
    <row r="14" spans="1:5" ht="45" customHeight="1" thickBot="1">
      <c r="A14" s="67" t="s">
        <v>10</v>
      </c>
      <c r="B14" s="70">
        <f>SUM(B6:B13)</f>
        <v>1698179649707</v>
      </c>
      <c r="C14" s="70">
        <f>SUM(C6:C11)</f>
        <v>210944031053</v>
      </c>
      <c r="D14" s="70">
        <f>SUM(D6:D13)</f>
        <v>10765512244</v>
      </c>
      <c r="E14" s="78">
        <f>B14+C14-D14</f>
        <v>1898358168516</v>
      </c>
    </row>
    <row r="15" spans="1:5" ht="22.5" customHeight="1">
      <c r="A15" s="173" t="s">
        <v>582</v>
      </c>
      <c r="B15" s="174"/>
      <c r="C15" s="174"/>
      <c r="D15" s="174"/>
      <c r="E15" s="174"/>
    </row>
    <row r="16" spans="1:5" ht="18" customHeight="1">
      <c r="A16" s="175" t="s">
        <v>583</v>
      </c>
      <c r="B16" s="176"/>
      <c r="C16" s="176"/>
      <c r="D16" s="176"/>
      <c r="E16" s="176"/>
    </row>
    <row r="17" spans="1:5" ht="23.25" customHeight="1">
      <c r="A17" s="177" t="s">
        <v>5</v>
      </c>
      <c r="B17" s="176"/>
      <c r="C17" s="176"/>
      <c r="D17" s="176"/>
      <c r="E17" s="176"/>
    </row>
    <row r="18" ht="24.75" customHeight="1"/>
    <row r="19" ht="24.75" customHeight="1">
      <c r="A19" s="6"/>
    </row>
  </sheetData>
  <sheetProtection/>
  <mergeCells count="3">
    <mergeCell ref="A1:E1"/>
    <mergeCell ref="A2:E2"/>
    <mergeCell ref="A3:E3"/>
  </mergeCells>
  <printOptions/>
  <pageMargins left="0.5905511811023623" right="0.3937007874015748" top="0.7874015748031497" bottom="0.7874015748031497" header="0.11811023622047245" footer="0.3937007874015748"/>
  <pageSetup horizontalDpi="600" verticalDpi="600" orientation="portrait" paperSize="9" scale="80" r:id="rId1"/>
  <headerFooter alignWithMargins="0">
    <oddFooter>&amp;C&amp;"標楷體,標準"49</oddFooter>
  </headerFooter>
  <ignoredErrors>
    <ignoredError sqref="C14" formula="1"/>
  </ignoredErrors>
</worksheet>
</file>

<file path=xl/worksheets/sheet42.xml><?xml version="1.0" encoding="utf-8"?>
<worksheet xmlns="http://schemas.openxmlformats.org/spreadsheetml/2006/main" xmlns:r="http://schemas.openxmlformats.org/officeDocument/2006/relationships">
  <sheetPr>
    <pageSetUpPr fitToPage="1"/>
  </sheetPr>
  <dimension ref="A1:C49"/>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D26" sqref="D26"/>
    </sheetView>
  </sheetViews>
  <sheetFormatPr defaultColWidth="8.8984375" defaultRowHeight="15"/>
  <cols>
    <col min="1" max="1" width="45" style="213" customWidth="1"/>
    <col min="2" max="2" width="27.19921875" style="213" customWidth="1"/>
    <col min="3" max="3" width="22.69921875" style="213" customWidth="1"/>
    <col min="4" max="16384" width="8.8984375" style="213" customWidth="1"/>
  </cols>
  <sheetData>
    <row r="1" spans="1:3" ht="27.75">
      <c r="A1" s="507" t="s">
        <v>425</v>
      </c>
      <c r="B1" s="507"/>
      <c r="C1" s="507"/>
    </row>
    <row r="2" spans="1:3" ht="27.75">
      <c r="A2" s="508" t="s">
        <v>426</v>
      </c>
      <c r="B2" s="508"/>
      <c r="C2" s="508"/>
    </row>
    <row r="3" spans="1:3" ht="24">
      <c r="A3" s="509" t="s">
        <v>589</v>
      </c>
      <c r="B3" s="509"/>
      <c r="C3" s="509"/>
    </row>
    <row r="4" ht="16.5" thickBot="1">
      <c r="C4" s="214" t="s">
        <v>427</v>
      </c>
    </row>
    <row r="5" spans="1:3" s="215" customFormat="1" ht="24.75" customHeight="1">
      <c r="A5" s="280" t="s">
        <v>428</v>
      </c>
      <c r="B5" s="281" t="s">
        <v>429</v>
      </c>
      <c r="C5" s="282" t="s">
        <v>430</v>
      </c>
    </row>
    <row r="6" spans="1:3" s="215" customFormat="1" ht="24.75" customHeight="1">
      <c r="A6" s="119" t="s">
        <v>431</v>
      </c>
      <c r="B6" s="216">
        <f>B7+B15+B16+B25+B31</f>
        <v>185162367486</v>
      </c>
      <c r="C6" s="283"/>
    </row>
    <row r="7" spans="1:3" s="215" customFormat="1" ht="24.75" customHeight="1">
      <c r="A7" s="284" t="s">
        <v>432</v>
      </c>
      <c r="B7" s="170">
        <f>SUM(B8:B14)</f>
        <v>6546234804</v>
      </c>
      <c r="C7" s="285"/>
    </row>
    <row r="8" spans="1:3" s="215" customFormat="1" ht="24.75" customHeight="1">
      <c r="A8" s="286" t="s">
        <v>433</v>
      </c>
      <c r="B8" s="170">
        <v>115299403</v>
      </c>
      <c r="C8" s="285"/>
    </row>
    <row r="9" spans="1:3" s="215" customFormat="1" ht="24.75" customHeight="1">
      <c r="A9" s="286" t="s">
        <v>434</v>
      </c>
      <c r="B9" s="170">
        <v>90633185</v>
      </c>
      <c r="C9" s="285"/>
    </row>
    <row r="10" spans="1:3" s="215" customFormat="1" ht="24.75" customHeight="1">
      <c r="A10" s="286" t="s">
        <v>435</v>
      </c>
      <c r="B10" s="170">
        <v>6216145778</v>
      </c>
      <c r="C10" s="285"/>
    </row>
    <row r="11" spans="1:3" s="215" customFormat="1" ht="24.75" customHeight="1">
      <c r="A11" s="286" t="s">
        <v>436</v>
      </c>
      <c r="B11" s="170">
        <v>112002528</v>
      </c>
      <c r="C11" s="285"/>
    </row>
    <row r="12" spans="1:3" s="215" customFormat="1" ht="24.75" customHeight="1">
      <c r="A12" s="287" t="s">
        <v>437</v>
      </c>
      <c r="B12" s="170">
        <v>2574107</v>
      </c>
      <c r="C12" s="285"/>
    </row>
    <row r="13" spans="1:3" s="215" customFormat="1" ht="24.75" customHeight="1">
      <c r="A13" s="287" t="s">
        <v>505</v>
      </c>
      <c r="B13" s="170">
        <v>3294826</v>
      </c>
      <c r="C13" s="285"/>
    </row>
    <row r="14" spans="1:3" s="215" customFormat="1" ht="24.75" customHeight="1">
      <c r="A14" s="287" t="s">
        <v>748</v>
      </c>
      <c r="B14" s="170">
        <v>6284977</v>
      </c>
      <c r="C14" s="285"/>
    </row>
    <row r="15" spans="1:3" s="215" customFormat="1" ht="24.75" customHeight="1">
      <c r="A15" s="284" t="s">
        <v>438</v>
      </c>
      <c r="B15" s="170">
        <v>191898089</v>
      </c>
      <c r="C15" s="285" t="s">
        <v>439</v>
      </c>
    </row>
    <row r="16" spans="1:3" s="215" customFormat="1" ht="24.75" customHeight="1">
      <c r="A16" s="284" t="s">
        <v>440</v>
      </c>
      <c r="B16" s="170">
        <f>SUM(B17:B24)</f>
        <v>77367525348</v>
      </c>
      <c r="C16" s="285"/>
    </row>
    <row r="17" spans="1:3" s="215" customFormat="1" ht="24.75" customHeight="1">
      <c r="A17" s="286" t="s">
        <v>441</v>
      </c>
      <c r="B17" s="170">
        <v>54479728027</v>
      </c>
      <c r="C17" s="285"/>
    </row>
    <row r="18" spans="1:3" s="215" customFormat="1" ht="24.75" customHeight="1">
      <c r="A18" s="286" t="s">
        <v>442</v>
      </c>
      <c r="B18" s="330">
        <v>20130473246</v>
      </c>
      <c r="C18" s="285"/>
    </row>
    <row r="19" spans="1:3" s="215" customFormat="1" ht="24.75" customHeight="1">
      <c r="A19" s="286" t="s">
        <v>506</v>
      </c>
      <c r="B19" s="330">
        <v>504933212</v>
      </c>
      <c r="C19" s="285"/>
    </row>
    <row r="20" spans="1:3" s="215" customFormat="1" ht="24.75" customHeight="1">
      <c r="A20" s="286" t="s">
        <v>739</v>
      </c>
      <c r="B20" s="330">
        <v>925392040</v>
      </c>
      <c r="C20" s="285"/>
    </row>
    <row r="21" spans="1:3" s="215" customFormat="1" ht="24.75" customHeight="1">
      <c r="A21" s="286" t="s">
        <v>530</v>
      </c>
      <c r="B21" s="330">
        <v>355701411</v>
      </c>
      <c r="C21" s="285"/>
    </row>
    <row r="22" spans="1:3" s="215" customFormat="1" ht="24.75" customHeight="1">
      <c r="A22" s="286" t="s">
        <v>742</v>
      </c>
      <c r="B22" s="330">
        <v>192640</v>
      </c>
      <c r="C22" s="285"/>
    </row>
    <row r="23" spans="1:3" s="215" customFormat="1" ht="24.75" customHeight="1">
      <c r="A23" s="286" t="s">
        <v>740</v>
      </c>
      <c r="B23" s="330">
        <v>697549681</v>
      </c>
      <c r="C23" s="285"/>
    </row>
    <row r="24" spans="1:3" s="215" customFormat="1" ht="24.75" customHeight="1">
      <c r="A24" s="286" t="s">
        <v>741</v>
      </c>
      <c r="B24" s="330">
        <v>273555091</v>
      </c>
      <c r="C24" s="285"/>
    </row>
    <row r="25" spans="1:3" s="215" customFormat="1" ht="24.75" customHeight="1">
      <c r="A25" s="284" t="s">
        <v>534</v>
      </c>
      <c r="B25" s="170">
        <f>SUM(B26:B30)</f>
        <v>100854926565</v>
      </c>
      <c r="C25" s="285"/>
    </row>
    <row r="26" spans="1:3" s="215" customFormat="1" ht="24.75" customHeight="1">
      <c r="A26" s="286" t="s">
        <v>531</v>
      </c>
      <c r="B26" s="170">
        <v>85518445793</v>
      </c>
      <c r="C26" s="285"/>
    </row>
    <row r="27" spans="1:3" s="215" customFormat="1" ht="24.75" customHeight="1">
      <c r="A27" s="286" t="s">
        <v>532</v>
      </c>
      <c r="B27" s="170">
        <v>3288610019</v>
      </c>
      <c r="C27" s="285"/>
    </row>
    <row r="28" spans="1:3" s="215" customFormat="1" ht="24.75" customHeight="1">
      <c r="A28" s="286" t="s">
        <v>533</v>
      </c>
      <c r="B28" s="170">
        <v>11566505966</v>
      </c>
      <c r="C28" s="285"/>
    </row>
    <row r="29" spans="1:3" s="215" customFormat="1" ht="24.75" customHeight="1">
      <c r="A29" s="286" t="s">
        <v>745</v>
      </c>
      <c r="B29" s="170">
        <v>83829394</v>
      </c>
      <c r="C29" s="285"/>
    </row>
    <row r="30" spans="1:3" s="215" customFormat="1" ht="24.75" customHeight="1">
      <c r="A30" s="286" t="s">
        <v>747</v>
      </c>
      <c r="B30" s="170">
        <v>397535393</v>
      </c>
      <c r="C30" s="285"/>
    </row>
    <row r="31" spans="1:3" s="215" customFormat="1" ht="24.75" customHeight="1">
      <c r="A31" s="284" t="s">
        <v>443</v>
      </c>
      <c r="B31" s="170">
        <v>201782680</v>
      </c>
      <c r="C31" s="285"/>
    </row>
    <row r="32" spans="1:3" s="217" customFormat="1" ht="24.75" customHeight="1">
      <c r="A32" s="120" t="s">
        <v>444</v>
      </c>
      <c r="B32" s="170">
        <f>B33+B34+B35+B36+B37+B39+B42</f>
        <v>65290162073</v>
      </c>
      <c r="C32" s="285"/>
    </row>
    <row r="33" spans="1:3" s="217" customFormat="1" ht="24.75" customHeight="1">
      <c r="A33" s="284" t="s">
        <v>445</v>
      </c>
      <c r="B33" s="170">
        <v>2649587120</v>
      </c>
      <c r="C33" s="285"/>
    </row>
    <row r="34" spans="1:3" s="217" customFormat="1" ht="24.75" customHeight="1">
      <c r="A34" s="284" t="s">
        <v>446</v>
      </c>
      <c r="B34" s="170">
        <v>152899271</v>
      </c>
      <c r="C34" s="285"/>
    </row>
    <row r="35" spans="1:3" s="217" customFormat="1" ht="24.75" customHeight="1">
      <c r="A35" s="284" t="s">
        <v>507</v>
      </c>
      <c r="B35" s="170">
        <v>2861325</v>
      </c>
      <c r="C35" s="285"/>
    </row>
    <row r="36" spans="1:3" s="217" customFormat="1" ht="24.75" customHeight="1">
      <c r="A36" s="284" t="s">
        <v>537</v>
      </c>
      <c r="B36" s="170">
        <v>29571961</v>
      </c>
      <c r="C36" s="285"/>
    </row>
    <row r="37" spans="1:3" s="215" customFormat="1" ht="24.75" customHeight="1">
      <c r="A37" s="284" t="s">
        <v>447</v>
      </c>
      <c r="B37" s="170">
        <f>SUM(B38:B38)</f>
        <v>130514371</v>
      </c>
      <c r="C37" s="285"/>
    </row>
    <row r="38" spans="1:3" s="215" customFormat="1" ht="24.75" customHeight="1">
      <c r="A38" s="286" t="s">
        <v>743</v>
      </c>
      <c r="B38" s="170">
        <v>130514371</v>
      </c>
      <c r="C38" s="285"/>
    </row>
    <row r="39" spans="1:3" s="217" customFormat="1" ht="24.75" customHeight="1">
      <c r="A39" s="284" t="s">
        <v>448</v>
      </c>
      <c r="B39" s="170">
        <f>SUM(B40:B41)</f>
        <v>1004020125</v>
      </c>
      <c r="C39" s="285"/>
    </row>
    <row r="40" spans="1:3" s="215" customFormat="1" ht="24.75" customHeight="1">
      <c r="A40" s="286" t="s">
        <v>744</v>
      </c>
      <c r="B40" s="170">
        <v>933116722</v>
      </c>
      <c r="C40" s="285"/>
    </row>
    <row r="41" spans="1:3" s="215" customFormat="1" ht="24.75" customHeight="1">
      <c r="A41" s="286" t="s">
        <v>746</v>
      </c>
      <c r="B41" s="170">
        <v>70903403</v>
      </c>
      <c r="C41" s="285"/>
    </row>
    <row r="42" spans="1:3" s="215" customFormat="1" ht="24.75" customHeight="1">
      <c r="A42" s="284" t="s">
        <v>536</v>
      </c>
      <c r="B42" s="170">
        <v>61320707900</v>
      </c>
      <c r="C42" s="285"/>
    </row>
    <row r="43" spans="1:3" s="217" customFormat="1" ht="24.75" customHeight="1" thickBot="1">
      <c r="A43" s="121" t="s">
        <v>449</v>
      </c>
      <c r="B43" s="331">
        <f>B6-B32</f>
        <v>119872205413</v>
      </c>
      <c r="C43" s="288"/>
    </row>
    <row r="44" spans="1:3" ht="19.5" customHeight="1">
      <c r="A44" s="218" t="s">
        <v>535</v>
      </c>
      <c r="B44" s="219"/>
      <c r="C44" s="220"/>
    </row>
    <row r="45" spans="1:3" ht="19.5" customHeight="1">
      <c r="A45" s="510" t="s">
        <v>750</v>
      </c>
      <c r="B45" s="511"/>
      <c r="C45" s="511"/>
    </row>
    <row r="46" spans="1:3" ht="19.5" customHeight="1">
      <c r="A46" s="510" t="s">
        <v>509</v>
      </c>
      <c r="B46" s="511"/>
      <c r="C46" s="511"/>
    </row>
    <row r="47" spans="1:3" ht="19.5" customHeight="1">
      <c r="A47" s="218" t="s">
        <v>749</v>
      </c>
      <c r="B47" s="219"/>
      <c r="C47" s="220"/>
    </row>
    <row r="48" spans="1:3" ht="15.75">
      <c r="A48" s="221"/>
      <c r="B48" s="222"/>
      <c r="C48" s="223"/>
    </row>
    <row r="49" spans="1:3" ht="15.75">
      <c r="A49" s="221"/>
      <c r="B49" s="222"/>
      <c r="C49" s="223"/>
    </row>
  </sheetData>
  <sheetProtection/>
  <mergeCells count="5">
    <mergeCell ref="A1:C1"/>
    <mergeCell ref="A2:C2"/>
    <mergeCell ref="A3:C3"/>
    <mergeCell ref="A46:C46"/>
    <mergeCell ref="A45:C45"/>
  </mergeCells>
  <printOptions/>
  <pageMargins left="0.7086614173228347" right="0.3937007874015748" top="0.7874015748031497" bottom="0.7874015748031497" header="0.11811023622047245" footer="0.3937007874015748"/>
  <pageSetup fitToHeight="1" fitToWidth="1" horizontalDpi="600" verticalDpi="600" orientation="portrait" paperSize="9" scale="61" r:id="rId1"/>
  <headerFooter alignWithMargins="0">
    <oddFooter>&amp;C&amp;"標楷體,標準"&amp;14 50</oddFooter>
  </headerFooter>
  <ignoredErrors>
    <ignoredError sqref="B39 B25 B7" formulaRange="1"/>
  </ignoredErrors>
</worksheet>
</file>

<file path=xl/worksheets/sheet43.xml><?xml version="1.0" encoding="utf-8"?>
<worksheet xmlns="http://schemas.openxmlformats.org/spreadsheetml/2006/main" xmlns:r="http://schemas.openxmlformats.org/officeDocument/2006/relationships">
  <sheetPr>
    <pageSetUpPr fitToPage="1"/>
  </sheetPr>
  <dimension ref="A1:B82"/>
  <sheetViews>
    <sheetView zoomScalePageLayoutView="0" workbookViewId="0" topLeftCell="A2">
      <pane xSplit="1" ySplit="4" topLeftCell="B15" activePane="bottomRight" state="frozen"/>
      <selection pane="topLeft" activeCell="A2" sqref="A2"/>
      <selection pane="topRight" activeCell="B2" sqref="B2"/>
      <selection pane="bottomLeft" activeCell="A6" sqref="A6"/>
      <selection pane="bottomRight" activeCell="A25" sqref="A25"/>
    </sheetView>
  </sheetViews>
  <sheetFormatPr defaultColWidth="8.8984375" defaultRowHeight="15"/>
  <cols>
    <col min="1" max="1" width="45.796875" style="30" customWidth="1"/>
    <col min="2" max="2" width="32.69921875" style="30" customWidth="1"/>
    <col min="3" max="16384" width="8.8984375" style="30" customWidth="1"/>
  </cols>
  <sheetData>
    <row r="1" spans="1:2" ht="19.5">
      <c r="A1" s="512" t="s">
        <v>20</v>
      </c>
      <c r="B1" s="512"/>
    </row>
    <row r="2" spans="1:2" ht="19.5">
      <c r="A2" s="493" t="s">
        <v>361</v>
      </c>
      <c r="B2" s="493"/>
    </row>
    <row r="3" spans="1:2" ht="17.25">
      <c r="A3" s="494" t="s">
        <v>589</v>
      </c>
      <c r="B3" s="494"/>
    </row>
    <row r="4" ht="16.5" thickBot="1">
      <c r="B4" s="79" t="s">
        <v>317</v>
      </c>
    </row>
    <row r="5" spans="1:2" s="43" customFormat="1" ht="18.75" customHeight="1">
      <c r="A5" s="239" t="s">
        <v>65</v>
      </c>
      <c r="B5" s="241" t="s">
        <v>66</v>
      </c>
    </row>
    <row r="6" spans="1:2" s="43" customFormat="1" ht="18.75" customHeight="1">
      <c r="A6" s="289" t="s">
        <v>401</v>
      </c>
      <c r="B6" s="290">
        <f>SUM(B7:B18)</f>
        <v>455765527</v>
      </c>
    </row>
    <row r="7" spans="1:2" s="43" customFormat="1" ht="17.25" customHeight="1">
      <c r="A7" s="291" t="s">
        <v>720</v>
      </c>
      <c r="B7" s="292">
        <v>93542314</v>
      </c>
    </row>
    <row r="8" spans="1:2" s="43" customFormat="1" ht="17.25" customHeight="1">
      <c r="A8" s="291" t="s">
        <v>721</v>
      </c>
      <c r="B8" s="292">
        <v>26769981</v>
      </c>
    </row>
    <row r="9" spans="1:2" s="43" customFormat="1" ht="17.25" customHeight="1">
      <c r="A9" s="291" t="s">
        <v>722</v>
      </c>
      <c r="B9" s="292">
        <v>45648508</v>
      </c>
    </row>
    <row r="10" spans="1:2" s="43" customFormat="1" ht="17.25" customHeight="1">
      <c r="A10" s="291" t="s">
        <v>723</v>
      </c>
      <c r="B10" s="292">
        <v>1243305</v>
      </c>
    </row>
    <row r="11" spans="1:2" s="43" customFormat="1" ht="17.25" customHeight="1">
      <c r="A11" s="291" t="s">
        <v>724</v>
      </c>
      <c r="B11" s="292">
        <v>112969953</v>
      </c>
    </row>
    <row r="12" spans="1:2" s="43" customFormat="1" ht="17.25" customHeight="1">
      <c r="A12" s="291" t="s">
        <v>725</v>
      </c>
      <c r="B12" s="293">
        <v>18341071</v>
      </c>
    </row>
    <row r="13" spans="1:2" s="43" customFormat="1" ht="17.25" customHeight="1">
      <c r="A13" s="291" t="s">
        <v>726</v>
      </c>
      <c r="B13" s="293">
        <v>8920435</v>
      </c>
    </row>
    <row r="14" spans="1:2" s="43" customFormat="1" ht="17.25" customHeight="1">
      <c r="A14" s="291" t="s">
        <v>727</v>
      </c>
      <c r="B14" s="293">
        <v>52643174</v>
      </c>
    </row>
    <row r="15" spans="1:2" s="43" customFormat="1" ht="17.25" customHeight="1">
      <c r="A15" s="291" t="s">
        <v>728</v>
      </c>
      <c r="B15" s="293">
        <v>1834149</v>
      </c>
    </row>
    <row r="16" spans="1:2" s="43" customFormat="1" ht="17.25" customHeight="1">
      <c r="A16" s="291" t="s">
        <v>729</v>
      </c>
      <c r="B16" s="293">
        <v>67475508</v>
      </c>
    </row>
    <row r="17" spans="1:2" s="43" customFormat="1" ht="17.25" customHeight="1">
      <c r="A17" s="291" t="s">
        <v>730</v>
      </c>
      <c r="B17" s="293">
        <v>13699502</v>
      </c>
    </row>
    <row r="18" spans="1:2" s="43" customFormat="1" ht="17.25" customHeight="1">
      <c r="A18" s="291" t="s">
        <v>731</v>
      </c>
      <c r="B18" s="293">
        <v>12677627</v>
      </c>
    </row>
    <row r="19" spans="1:2" s="43" customFormat="1" ht="3" customHeight="1">
      <c r="A19" s="291"/>
      <c r="B19" s="293"/>
    </row>
    <row r="20" spans="1:2" s="43" customFormat="1" ht="17.25" customHeight="1">
      <c r="A20" s="294" t="s">
        <v>67</v>
      </c>
      <c r="B20" s="292">
        <f>SUM(B21:B53)</f>
        <v>2193821593</v>
      </c>
    </row>
    <row r="21" spans="1:2" s="43" customFormat="1" ht="15.75" customHeight="1">
      <c r="A21" s="291" t="s">
        <v>568</v>
      </c>
      <c r="B21" s="292">
        <v>47297252</v>
      </c>
    </row>
    <row r="22" spans="1:2" ht="15.75" customHeight="1">
      <c r="A22" s="291" t="s">
        <v>695</v>
      </c>
      <c r="B22" s="292">
        <v>7073436</v>
      </c>
    </row>
    <row r="23" spans="1:2" ht="15.75" customHeight="1">
      <c r="A23" s="291" t="s">
        <v>696</v>
      </c>
      <c r="B23" s="292">
        <v>36175123</v>
      </c>
    </row>
    <row r="24" spans="1:2" ht="15.75" customHeight="1">
      <c r="A24" s="291" t="s">
        <v>569</v>
      </c>
      <c r="B24" s="292">
        <v>164871356</v>
      </c>
    </row>
    <row r="25" spans="1:2" ht="15.75" customHeight="1">
      <c r="A25" s="291" t="s">
        <v>570</v>
      </c>
      <c r="B25" s="292">
        <v>18403767</v>
      </c>
    </row>
    <row r="26" spans="1:2" ht="15.75" customHeight="1">
      <c r="A26" s="291" t="s">
        <v>571</v>
      </c>
      <c r="B26" s="292">
        <v>131939239</v>
      </c>
    </row>
    <row r="27" spans="1:2" ht="15.75" customHeight="1">
      <c r="A27" s="291" t="s">
        <v>572</v>
      </c>
      <c r="B27" s="292">
        <v>18444614</v>
      </c>
    </row>
    <row r="28" spans="1:2" ht="15.75" customHeight="1">
      <c r="A28" s="291" t="s">
        <v>573</v>
      </c>
      <c r="B28" s="292">
        <v>67277230</v>
      </c>
    </row>
    <row r="29" spans="1:2" ht="15.75" customHeight="1">
      <c r="A29" s="291" t="s">
        <v>574</v>
      </c>
      <c r="B29" s="292">
        <v>63156447</v>
      </c>
    </row>
    <row r="30" spans="1:2" ht="15.75" customHeight="1">
      <c r="A30" s="291" t="s">
        <v>575</v>
      </c>
      <c r="B30" s="292">
        <v>24005790</v>
      </c>
    </row>
    <row r="31" spans="1:2" ht="15.75" customHeight="1">
      <c r="A31" s="291" t="s">
        <v>576</v>
      </c>
      <c r="B31" s="292">
        <v>63857268</v>
      </c>
    </row>
    <row r="32" spans="1:2" ht="15.75" customHeight="1">
      <c r="A32" s="291" t="s">
        <v>697</v>
      </c>
      <c r="B32" s="292">
        <v>8503702</v>
      </c>
    </row>
    <row r="33" spans="1:2" ht="15.75" customHeight="1">
      <c r="A33" s="291" t="s">
        <v>698</v>
      </c>
      <c r="B33" s="292">
        <v>54291891</v>
      </c>
    </row>
    <row r="34" spans="1:2" ht="15.75" customHeight="1">
      <c r="A34" s="291" t="s">
        <v>699</v>
      </c>
      <c r="B34" s="292">
        <v>59197602</v>
      </c>
    </row>
    <row r="35" spans="1:2" ht="15.75" customHeight="1">
      <c r="A35" s="291" t="s">
        <v>700</v>
      </c>
      <c r="B35" s="292">
        <v>47819361</v>
      </c>
    </row>
    <row r="36" spans="1:2" ht="15.75" customHeight="1">
      <c r="A36" s="291" t="s">
        <v>701</v>
      </c>
      <c r="B36" s="292">
        <v>8473748</v>
      </c>
    </row>
    <row r="37" spans="1:2" ht="15.75" customHeight="1">
      <c r="A37" s="291" t="s">
        <v>702</v>
      </c>
      <c r="B37" s="292">
        <v>8491096</v>
      </c>
    </row>
    <row r="38" spans="1:2" ht="15.75" customHeight="1">
      <c r="A38" s="291" t="s">
        <v>703</v>
      </c>
      <c r="B38" s="292">
        <v>222725016</v>
      </c>
    </row>
    <row r="39" spans="1:2" ht="15.75" customHeight="1">
      <c r="A39" s="291" t="s">
        <v>704</v>
      </c>
      <c r="B39" s="292">
        <v>60544607</v>
      </c>
    </row>
    <row r="40" spans="1:2" ht="15.75" customHeight="1">
      <c r="A40" s="291" t="s">
        <v>705</v>
      </c>
      <c r="B40" s="292">
        <v>65080851</v>
      </c>
    </row>
    <row r="41" spans="1:2" ht="15.75" customHeight="1">
      <c r="A41" s="291" t="s">
        <v>706</v>
      </c>
      <c r="B41" s="292">
        <v>59311053</v>
      </c>
    </row>
    <row r="42" spans="1:2" ht="15.75" customHeight="1">
      <c r="A42" s="291" t="s">
        <v>707</v>
      </c>
      <c r="B42" s="292">
        <v>40042</v>
      </c>
    </row>
    <row r="43" spans="1:2" ht="15.75" customHeight="1">
      <c r="A43" s="291" t="s">
        <v>708</v>
      </c>
      <c r="B43" s="292">
        <v>65470772</v>
      </c>
    </row>
    <row r="44" spans="1:2" ht="15.75" customHeight="1">
      <c r="A44" s="291" t="s">
        <v>709</v>
      </c>
      <c r="B44" s="292">
        <v>56545834</v>
      </c>
    </row>
    <row r="45" spans="1:2" ht="15.75" customHeight="1">
      <c r="A45" s="291" t="s">
        <v>710</v>
      </c>
      <c r="B45" s="292">
        <v>224455067</v>
      </c>
    </row>
    <row r="46" spans="1:2" ht="15.75" customHeight="1">
      <c r="A46" s="291" t="s">
        <v>711</v>
      </c>
      <c r="B46" s="292">
        <v>194084952</v>
      </c>
    </row>
    <row r="47" spans="1:2" ht="15.75" customHeight="1">
      <c r="A47" s="291" t="s">
        <v>712</v>
      </c>
      <c r="B47" s="292">
        <v>58794675</v>
      </c>
    </row>
    <row r="48" spans="1:2" ht="15.75" customHeight="1">
      <c r="A48" s="291" t="s">
        <v>713</v>
      </c>
      <c r="B48" s="292">
        <v>25405427</v>
      </c>
    </row>
    <row r="49" spans="1:2" ht="15.75" customHeight="1">
      <c r="A49" s="339" t="s">
        <v>714</v>
      </c>
      <c r="B49" s="292">
        <v>31881687</v>
      </c>
    </row>
    <row r="50" spans="1:2" ht="15.75" customHeight="1">
      <c r="A50" s="339" t="s">
        <v>715</v>
      </c>
      <c r="B50" s="292">
        <v>103211706</v>
      </c>
    </row>
    <row r="51" spans="1:2" ht="15.75" customHeight="1">
      <c r="A51" s="339" t="s">
        <v>716</v>
      </c>
      <c r="B51" s="292">
        <v>60539682</v>
      </c>
    </row>
    <row r="52" spans="1:2" ht="15.75" customHeight="1">
      <c r="A52" s="339" t="s">
        <v>717</v>
      </c>
      <c r="B52" s="292">
        <v>84856245</v>
      </c>
    </row>
    <row r="53" spans="1:2" ht="15.75" customHeight="1">
      <c r="A53" s="339" t="s">
        <v>718</v>
      </c>
      <c r="B53" s="292">
        <v>51595055</v>
      </c>
    </row>
    <row r="54" spans="1:2" ht="18.75" customHeight="1" thickBot="1">
      <c r="A54" s="295" t="s">
        <v>128</v>
      </c>
      <c r="B54" s="296">
        <f>B6+B20</f>
        <v>2649587120</v>
      </c>
    </row>
    <row r="55" spans="1:2" ht="15.75">
      <c r="A55" s="55"/>
      <c r="B55" s="56"/>
    </row>
    <row r="56" spans="1:2" ht="15.75">
      <c r="A56" s="55"/>
      <c r="B56" s="56"/>
    </row>
    <row r="57" spans="1:2" ht="15.75">
      <c r="A57" s="55"/>
      <c r="B57" s="56"/>
    </row>
    <row r="58" spans="1:2" ht="15.75">
      <c r="A58" s="55"/>
      <c r="B58" s="56"/>
    </row>
    <row r="59" spans="1:2" ht="15.75">
      <c r="A59" s="55"/>
      <c r="B59" s="56"/>
    </row>
    <row r="60" spans="1:2" ht="15.75">
      <c r="A60" s="55"/>
      <c r="B60" s="56"/>
    </row>
    <row r="61" spans="1:2" ht="15.75">
      <c r="A61" s="55"/>
      <c r="B61" s="59"/>
    </row>
    <row r="62" spans="1:2" ht="15.75">
      <c r="A62" s="57"/>
      <c r="B62" s="60"/>
    </row>
    <row r="63" spans="1:2" ht="15.75">
      <c r="A63" s="58"/>
      <c r="B63" s="59"/>
    </row>
    <row r="64" ht="15.75">
      <c r="B64" s="61"/>
    </row>
    <row r="65" ht="15.75">
      <c r="B65" s="61"/>
    </row>
    <row r="66" ht="15.75">
      <c r="B66" s="61"/>
    </row>
    <row r="67" ht="15.75">
      <c r="B67" s="61"/>
    </row>
    <row r="68" ht="15.75">
      <c r="B68" s="61"/>
    </row>
    <row r="69" ht="15.75">
      <c r="B69" s="61"/>
    </row>
    <row r="70" ht="15.75">
      <c r="B70" s="61"/>
    </row>
    <row r="71" ht="15.75">
      <c r="B71" s="61"/>
    </row>
    <row r="72" ht="15.75">
      <c r="B72" s="61"/>
    </row>
    <row r="73" ht="15.75">
      <c r="B73" s="61"/>
    </row>
    <row r="74" ht="15.75">
      <c r="B74" s="61"/>
    </row>
    <row r="75" ht="15.75">
      <c r="B75" s="61"/>
    </row>
    <row r="76" ht="15.75">
      <c r="B76" s="61"/>
    </row>
    <row r="77" ht="15.75">
      <c r="B77" s="61"/>
    </row>
    <row r="78" ht="15.75">
      <c r="B78" s="61"/>
    </row>
    <row r="79" ht="15.75">
      <c r="B79" s="61"/>
    </row>
    <row r="80" ht="15.75">
      <c r="B80" s="61"/>
    </row>
    <row r="81" ht="15.75">
      <c r="B81" s="61"/>
    </row>
    <row r="82" ht="15.75">
      <c r="B82" s="61"/>
    </row>
  </sheetData>
  <sheetProtection/>
  <mergeCells count="3">
    <mergeCell ref="A1:B1"/>
    <mergeCell ref="A2:B2"/>
    <mergeCell ref="A3:B3"/>
  </mergeCells>
  <printOptions/>
  <pageMargins left="0.7874015748031497" right="0.3937007874015748" top="0.7874015748031497" bottom="0.7874015748031497" header="0.11811023622047245" footer="0.3937007874015748"/>
  <pageSetup fitToWidth="0" fitToHeight="1" horizontalDpi="600" verticalDpi="600" orientation="portrait" paperSize="9" scale="78" r:id="rId1"/>
  <headerFooter alignWithMargins="0">
    <oddFooter>&amp;C&amp;"標楷體,標準"51</oddFooter>
  </headerFooter>
</worksheet>
</file>

<file path=xl/worksheets/sheet44.xml><?xml version="1.0" encoding="utf-8"?>
<worksheet xmlns="http://schemas.openxmlformats.org/spreadsheetml/2006/main" xmlns:r="http://schemas.openxmlformats.org/officeDocument/2006/relationships">
  <sheetPr transitionEvaluation="1" transitionEntry="1">
    <pageSetUpPr fitToPage="1"/>
  </sheetPr>
  <dimension ref="A1:H38"/>
  <sheetViews>
    <sheetView zoomScale="75" zoomScaleNormal="75" zoomScalePageLayoutView="0" workbookViewId="0" topLeftCell="A2">
      <pane xSplit="1" ySplit="5" topLeftCell="B7" activePane="bottomRight" state="frozen"/>
      <selection pane="topLeft" activeCell="A2" sqref="A2"/>
      <selection pane="topRight" activeCell="B2" sqref="B2"/>
      <selection pane="bottomLeft" activeCell="A7" sqref="A7"/>
      <selection pane="bottomRight" activeCell="F16" sqref="F16:G16"/>
    </sheetView>
  </sheetViews>
  <sheetFormatPr defaultColWidth="9.796875" defaultRowHeight="18" customHeight="1"/>
  <cols>
    <col min="1" max="1" width="56" style="86" customWidth="1"/>
    <col min="2" max="2" width="14.19921875" style="86" customWidth="1"/>
    <col min="3" max="3" width="8" style="86" customWidth="1"/>
    <col min="4" max="4" width="13.3984375" style="86" customWidth="1"/>
    <col min="5" max="5" width="3.09765625" style="86" customWidth="1"/>
    <col min="6" max="6" width="18.09765625" style="86" customWidth="1"/>
    <col min="7" max="7" width="9.69921875" style="86" customWidth="1"/>
    <col min="8" max="8" width="9.09765625" style="86" customWidth="1"/>
    <col min="9" max="16384" width="9.69921875" style="86" customWidth="1"/>
  </cols>
  <sheetData>
    <row r="1" spans="1:8" ht="35.25" customHeight="1">
      <c r="A1" s="535" t="s">
        <v>30</v>
      </c>
      <c r="B1" s="535"/>
      <c r="C1" s="535"/>
      <c r="D1" s="535"/>
      <c r="E1" s="535"/>
      <c r="F1" s="535"/>
      <c r="G1" s="535"/>
      <c r="H1" s="85"/>
    </row>
    <row r="2" spans="1:8" ht="31.5" customHeight="1">
      <c r="A2" s="536" t="s">
        <v>73</v>
      </c>
      <c r="B2" s="536"/>
      <c r="C2" s="536"/>
      <c r="D2" s="536"/>
      <c r="E2" s="536"/>
      <c r="F2" s="536"/>
      <c r="G2" s="536"/>
      <c r="H2" s="85"/>
    </row>
    <row r="3" spans="1:8" ht="31.5" customHeight="1">
      <c r="A3" s="429" t="s">
        <v>588</v>
      </c>
      <c r="B3" s="429"/>
      <c r="C3" s="429"/>
      <c r="D3" s="429"/>
      <c r="E3" s="429"/>
      <c r="F3" s="429"/>
      <c r="G3" s="429"/>
      <c r="H3" s="87"/>
    </row>
    <row r="4" spans="2:7" ht="30.75" customHeight="1" thickBot="1">
      <c r="B4" s="86" t="s">
        <v>13</v>
      </c>
      <c r="F4" s="527" t="s">
        <v>111</v>
      </c>
      <c r="G4" s="528"/>
    </row>
    <row r="5" spans="1:7" s="88" customFormat="1" ht="30" customHeight="1">
      <c r="A5" s="537" t="s">
        <v>11</v>
      </c>
      <c r="B5" s="539" t="s">
        <v>343</v>
      </c>
      <c r="C5" s="540"/>
      <c r="D5" s="541"/>
      <c r="E5" s="542"/>
      <c r="F5" s="539" t="s">
        <v>344</v>
      </c>
      <c r="G5" s="551"/>
    </row>
    <row r="6" spans="1:7" s="88" customFormat="1" ht="30" customHeight="1">
      <c r="A6" s="538"/>
      <c r="B6" s="543"/>
      <c r="C6" s="544"/>
      <c r="D6" s="544"/>
      <c r="E6" s="545"/>
      <c r="F6" s="543"/>
      <c r="G6" s="552"/>
    </row>
    <row r="7" spans="1:7" s="88" customFormat="1" ht="39.75" customHeight="1">
      <c r="A7" s="353" t="s">
        <v>3</v>
      </c>
      <c r="B7" s="548">
        <f>B8</f>
        <v>1310167562185</v>
      </c>
      <c r="C7" s="549"/>
      <c r="D7" s="549"/>
      <c r="E7" s="550"/>
      <c r="F7" s="546"/>
      <c r="G7" s="547"/>
    </row>
    <row r="8" spans="1:7" s="88" customFormat="1" ht="39.75" customHeight="1">
      <c r="A8" s="354" t="s">
        <v>345</v>
      </c>
      <c r="B8" s="521">
        <f>B9+B12+B19+B28+B29+B30+B31+B32</f>
        <v>1310167562185</v>
      </c>
      <c r="C8" s="522"/>
      <c r="D8" s="522"/>
      <c r="E8" s="523"/>
      <c r="F8" s="518"/>
      <c r="G8" s="519"/>
    </row>
    <row r="9" spans="1:7" s="88" customFormat="1" ht="39.75" customHeight="1">
      <c r="A9" s="354" t="s">
        <v>346</v>
      </c>
      <c r="B9" s="521">
        <f>B10+B11</f>
        <v>69787822939</v>
      </c>
      <c r="C9" s="522"/>
      <c r="D9" s="522"/>
      <c r="E9" s="523"/>
      <c r="F9" s="518"/>
      <c r="G9" s="519"/>
    </row>
    <row r="10" spans="1:7" s="88" customFormat="1" ht="39.75" customHeight="1">
      <c r="A10" s="354" t="s">
        <v>295</v>
      </c>
      <c r="B10" s="521">
        <v>51347073339</v>
      </c>
      <c r="C10" s="522"/>
      <c r="D10" s="522"/>
      <c r="E10" s="523"/>
      <c r="F10" s="518"/>
      <c r="G10" s="519"/>
    </row>
    <row r="11" spans="1:7" s="88" customFormat="1" ht="39.75" customHeight="1">
      <c r="A11" s="354" t="s">
        <v>296</v>
      </c>
      <c r="B11" s="521">
        <v>18440749600</v>
      </c>
      <c r="C11" s="522"/>
      <c r="D11" s="522"/>
      <c r="E11" s="523"/>
      <c r="F11" s="518"/>
      <c r="G11" s="519"/>
    </row>
    <row r="12" spans="1:7" s="88" customFormat="1" ht="39.75" customHeight="1">
      <c r="A12" s="354" t="s">
        <v>347</v>
      </c>
      <c r="B12" s="521">
        <f>SUM(B13:B18)</f>
        <v>1006410771981</v>
      </c>
      <c r="C12" s="533"/>
      <c r="D12" s="533"/>
      <c r="E12" s="534"/>
      <c r="F12" s="518"/>
      <c r="G12" s="519"/>
    </row>
    <row r="13" spans="1:7" s="88" customFormat="1" ht="39.75" customHeight="1">
      <c r="A13" s="354" t="s">
        <v>362</v>
      </c>
      <c r="B13" s="532">
        <v>729608276235</v>
      </c>
      <c r="C13" s="522"/>
      <c r="D13" s="522"/>
      <c r="E13" s="523"/>
      <c r="F13" s="520"/>
      <c r="G13" s="519"/>
    </row>
    <row r="14" spans="1:7" s="88" customFormat="1" ht="39.75" customHeight="1">
      <c r="A14" s="354" t="s">
        <v>363</v>
      </c>
      <c r="B14" s="532">
        <v>201358739941</v>
      </c>
      <c r="C14" s="522"/>
      <c r="D14" s="522"/>
      <c r="E14" s="523"/>
      <c r="F14" s="520"/>
      <c r="G14" s="519"/>
    </row>
    <row r="15" spans="1:7" s="88" customFormat="1" ht="39.75" customHeight="1">
      <c r="A15" s="354" t="s">
        <v>364</v>
      </c>
      <c r="B15" s="532">
        <v>32020156300</v>
      </c>
      <c r="C15" s="522"/>
      <c r="D15" s="522"/>
      <c r="E15" s="523"/>
      <c r="F15" s="520"/>
      <c r="G15" s="519"/>
    </row>
    <row r="16" spans="1:7" s="88" customFormat="1" ht="39.75" customHeight="1">
      <c r="A16" s="354" t="s">
        <v>365</v>
      </c>
      <c r="B16" s="532">
        <v>38524405276</v>
      </c>
      <c r="C16" s="522"/>
      <c r="D16" s="522"/>
      <c r="E16" s="523"/>
      <c r="F16" s="520"/>
      <c r="G16" s="519"/>
    </row>
    <row r="17" spans="1:8" s="88" customFormat="1" ht="39.75" customHeight="1">
      <c r="A17" s="354" t="s">
        <v>738</v>
      </c>
      <c r="B17" s="532">
        <v>168586342</v>
      </c>
      <c r="C17" s="522"/>
      <c r="D17" s="522"/>
      <c r="E17" s="523"/>
      <c r="F17" s="520"/>
      <c r="G17" s="519"/>
      <c r="H17" s="171"/>
    </row>
    <row r="18" spans="1:7" s="88" customFormat="1" ht="39.75" customHeight="1">
      <c r="A18" s="354" t="s">
        <v>366</v>
      </c>
      <c r="B18" s="532">
        <v>4730607887</v>
      </c>
      <c r="C18" s="522"/>
      <c r="D18" s="522"/>
      <c r="E18" s="523"/>
      <c r="F18" s="520"/>
      <c r="G18" s="519"/>
    </row>
    <row r="19" spans="1:7" s="88" customFormat="1" ht="39.75" customHeight="1">
      <c r="A19" s="355" t="s">
        <v>215</v>
      </c>
      <c r="B19" s="529">
        <f>SUM(B20:B27)</f>
        <v>225761431359</v>
      </c>
      <c r="C19" s="530"/>
      <c r="D19" s="530"/>
      <c r="E19" s="531"/>
      <c r="F19" s="518"/>
      <c r="G19" s="519"/>
    </row>
    <row r="20" spans="1:7" s="88" customFormat="1" ht="39.75" customHeight="1">
      <c r="A20" s="354" t="s">
        <v>362</v>
      </c>
      <c r="B20" s="524">
        <v>107107719058</v>
      </c>
      <c r="C20" s="525"/>
      <c r="D20" s="525"/>
      <c r="E20" s="526"/>
      <c r="F20" s="520"/>
      <c r="G20" s="519"/>
    </row>
    <row r="21" spans="1:7" s="88" customFormat="1" ht="39.75" customHeight="1">
      <c r="A21" s="354" t="s">
        <v>363</v>
      </c>
      <c r="B21" s="524">
        <v>3512006332</v>
      </c>
      <c r="C21" s="525"/>
      <c r="D21" s="525"/>
      <c r="E21" s="526"/>
      <c r="F21" s="520"/>
      <c r="G21" s="519"/>
    </row>
    <row r="22" spans="1:7" s="88" customFormat="1" ht="39.75" customHeight="1">
      <c r="A22" s="354" t="s">
        <v>364</v>
      </c>
      <c r="B22" s="524">
        <v>3326518988</v>
      </c>
      <c r="C22" s="525"/>
      <c r="D22" s="525"/>
      <c r="E22" s="526"/>
      <c r="F22" s="520"/>
      <c r="G22" s="519"/>
    </row>
    <row r="23" spans="1:7" s="88" customFormat="1" ht="39.75" customHeight="1">
      <c r="A23" s="354" t="s">
        <v>365</v>
      </c>
      <c r="B23" s="524">
        <v>78933500</v>
      </c>
      <c r="C23" s="525"/>
      <c r="D23" s="525"/>
      <c r="E23" s="526"/>
      <c r="F23" s="520"/>
      <c r="G23" s="519"/>
    </row>
    <row r="24" spans="1:7" s="88" customFormat="1" ht="39.75" customHeight="1">
      <c r="A24" s="354" t="s">
        <v>738</v>
      </c>
      <c r="B24" s="524">
        <v>-70903403</v>
      </c>
      <c r="C24" s="525"/>
      <c r="D24" s="525"/>
      <c r="E24" s="526"/>
      <c r="F24" s="520"/>
      <c r="G24" s="519"/>
    </row>
    <row r="25" spans="1:7" s="88" customFormat="1" ht="39.75" customHeight="1">
      <c r="A25" s="354" t="s">
        <v>368</v>
      </c>
      <c r="B25" s="524">
        <v>73375427</v>
      </c>
      <c r="C25" s="525"/>
      <c r="D25" s="525"/>
      <c r="E25" s="526"/>
      <c r="F25" s="520"/>
      <c r="G25" s="519"/>
    </row>
    <row r="26" spans="1:7" s="88" customFormat="1" ht="39.75" customHeight="1">
      <c r="A26" s="354" t="s">
        <v>369</v>
      </c>
      <c r="B26" s="524">
        <v>111784765210</v>
      </c>
      <c r="C26" s="525"/>
      <c r="D26" s="525"/>
      <c r="E26" s="526"/>
      <c r="F26" s="520"/>
      <c r="G26" s="519"/>
    </row>
    <row r="27" spans="1:7" s="88" customFormat="1" ht="39.75" customHeight="1">
      <c r="A27" s="354" t="s">
        <v>367</v>
      </c>
      <c r="B27" s="524">
        <v>-50983753</v>
      </c>
      <c r="C27" s="525"/>
      <c r="D27" s="525"/>
      <c r="E27" s="526"/>
      <c r="F27" s="520"/>
      <c r="G27" s="519"/>
    </row>
    <row r="28" spans="1:7" s="88" customFormat="1" ht="39.75" customHeight="1">
      <c r="A28" s="354" t="s">
        <v>34</v>
      </c>
      <c r="B28" s="521">
        <v>1185348222</v>
      </c>
      <c r="C28" s="522"/>
      <c r="D28" s="522"/>
      <c r="E28" s="523"/>
      <c r="F28" s="518"/>
      <c r="G28" s="519"/>
    </row>
    <row r="29" spans="1:7" s="88" customFormat="1" ht="39.75" customHeight="1">
      <c r="A29" s="354" t="s">
        <v>16</v>
      </c>
      <c r="B29" s="521">
        <v>1859912367</v>
      </c>
      <c r="C29" s="522"/>
      <c r="D29" s="522"/>
      <c r="E29" s="523"/>
      <c r="F29" s="518"/>
      <c r="G29" s="519"/>
    </row>
    <row r="30" spans="1:7" s="88" customFormat="1" ht="39.75" customHeight="1">
      <c r="A30" s="354" t="s">
        <v>72</v>
      </c>
      <c r="B30" s="521">
        <v>296681129</v>
      </c>
      <c r="C30" s="522"/>
      <c r="D30" s="522"/>
      <c r="E30" s="523"/>
      <c r="F30" s="518"/>
      <c r="G30" s="519"/>
    </row>
    <row r="31" spans="1:7" s="88" customFormat="1" ht="39.75" customHeight="1">
      <c r="A31" s="354" t="s">
        <v>216</v>
      </c>
      <c r="B31" s="521">
        <v>4804036123</v>
      </c>
      <c r="C31" s="522"/>
      <c r="D31" s="522"/>
      <c r="E31" s="523"/>
      <c r="F31" s="518"/>
      <c r="G31" s="519"/>
    </row>
    <row r="32" spans="1:7" s="88" customFormat="1" ht="39" customHeight="1">
      <c r="A32" s="354" t="s">
        <v>17</v>
      </c>
      <c r="B32" s="521">
        <v>61558065</v>
      </c>
      <c r="C32" s="522"/>
      <c r="D32" s="522"/>
      <c r="E32" s="523"/>
      <c r="F32" s="518"/>
      <c r="G32" s="519"/>
    </row>
    <row r="33" spans="1:7" s="88" customFormat="1" ht="39.75" customHeight="1" thickBot="1">
      <c r="A33" s="356" t="s">
        <v>204</v>
      </c>
      <c r="B33" s="515">
        <f>B7</f>
        <v>1310167562185</v>
      </c>
      <c r="C33" s="516"/>
      <c r="D33" s="516"/>
      <c r="E33" s="517"/>
      <c r="F33" s="513"/>
      <c r="G33" s="514"/>
    </row>
    <row r="34" spans="1:7" s="88" customFormat="1" ht="30" customHeight="1">
      <c r="A34" s="89"/>
      <c r="B34" s="90"/>
      <c r="C34" s="91"/>
      <c r="D34" s="90"/>
      <c r="E34" s="91"/>
      <c r="F34" s="90"/>
      <c r="G34" s="91"/>
    </row>
    <row r="35" spans="1:7" s="88" customFormat="1" ht="21.75" customHeight="1">
      <c r="A35" s="89"/>
      <c r="B35" s="90"/>
      <c r="C35" s="91"/>
      <c r="D35" s="90"/>
      <c r="E35" s="91"/>
      <c r="F35" s="90"/>
      <c r="G35" s="91"/>
    </row>
    <row r="36" ht="21.75" customHeight="1">
      <c r="A36" s="89"/>
    </row>
    <row r="37" ht="21.75" customHeight="1">
      <c r="A37" s="89"/>
    </row>
    <row r="38" ht="21.75" customHeight="1">
      <c r="A38" s="89"/>
    </row>
    <row r="39" ht="19.5" customHeight="1"/>
  </sheetData>
  <sheetProtection/>
  <mergeCells count="61">
    <mergeCell ref="A1:G1"/>
    <mergeCell ref="A2:G2"/>
    <mergeCell ref="A3:G3"/>
    <mergeCell ref="A5:A6"/>
    <mergeCell ref="B5:E6"/>
    <mergeCell ref="B10:E10"/>
    <mergeCell ref="F7:G7"/>
    <mergeCell ref="B7:E7"/>
    <mergeCell ref="B8:E8"/>
    <mergeCell ref="F5:G6"/>
    <mergeCell ref="F8:G8"/>
    <mergeCell ref="B18:E18"/>
    <mergeCell ref="B15:E15"/>
    <mergeCell ref="F9:G9"/>
    <mergeCell ref="F24:G24"/>
    <mergeCell ref="B12:E12"/>
    <mergeCell ref="B16:E16"/>
    <mergeCell ref="B14:E14"/>
    <mergeCell ref="B9:E9"/>
    <mergeCell ref="F22:G22"/>
    <mergeCell ref="B11:E11"/>
    <mergeCell ref="B13:E13"/>
    <mergeCell ref="F17:G17"/>
    <mergeCell ref="B17:E17"/>
    <mergeCell ref="F20:G20"/>
    <mergeCell ref="F18:G18"/>
    <mergeCell ref="B20:E20"/>
    <mergeCell ref="F21:G21"/>
    <mergeCell ref="F13:G13"/>
    <mergeCell ref="F10:G10"/>
    <mergeCell ref="F11:G11"/>
    <mergeCell ref="F12:G12"/>
    <mergeCell ref="F16:G16"/>
    <mergeCell ref="F14:G14"/>
    <mergeCell ref="F15:G15"/>
    <mergeCell ref="B21:E21"/>
    <mergeCell ref="B22:E22"/>
    <mergeCell ref="B26:E26"/>
    <mergeCell ref="B23:E23"/>
    <mergeCell ref="B30:E30"/>
    <mergeCell ref="B25:E25"/>
    <mergeCell ref="B32:E32"/>
    <mergeCell ref="F27:G27"/>
    <mergeCell ref="F4:G4"/>
    <mergeCell ref="F23:G23"/>
    <mergeCell ref="F25:G25"/>
    <mergeCell ref="B24:E24"/>
    <mergeCell ref="F19:G19"/>
    <mergeCell ref="F32:G32"/>
    <mergeCell ref="B31:E31"/>
    <mergeCell ref="B19:E19"/>
    <mergeCell ref="F33:G33"/>
    <mergeCell ref="B33:E33"/>
    <mergeCell ref="F28:G28"/>
    <mergeCell ref="F29:G29"/>
    <mergeCell ref="F31:G31"/>
    <mergeCell ref="F26:G26"/>
    <mergeCell ref="F30:G30"/>
    <mergeCell ref="B29:E29"/>
    <mergeCell ref="B28:E28"/>
    <mergeCell ref="B27:E27"/>
  </mergeCells>
  <printOptions/>
  <pageMargins left="0.5905511811023623" right="0.3937007874015748" top="0.7874015748031497" bottom="0.7874015748031497" header="0.11811023622047245" footer="0.3937007874015748"/>
  <pageSetup fitToWidth="0" fitToHeight="1" horizontalDpi="600" verticalDpi="600" orientation="portrait" paperSize="9" scale="54" r:id="rId1"/>
  <headerFooter alignWithMargins="0">
    <oddFooter>&amp;C&amp;"標楷體,標準"&amp;14 &amp;16 52</oddFooter>
  </headerFooter>
  <ignoredErrors>
    <ignoredError sqref="B19" formulaRange="1"/>
  </ignoredErrors>
</worksheet>
</file>

<file path=xl/worksheets/sheet45.xml><?xml version="1.0" encoding="utf-8"?>
<worksheet xmlns="http://schemas.openxmlformats.org/spreadsheetml/2006/main" xmlns:r="http://schemas.openxmlformats.org/officeDocument/2006/relationships">
  <sheetPr transitionEvaluation="1" transitionEntry="1">
    <pageSetUpPr fitToPage="1"/>
  </sheetPr>
  <dimension ref="A1:H34"/>
  <sheetViews>
    <sheetView zoomScale="75" zoomScaleNormal="75" zoomScalePageLayoutView="0" workbookViewId="0" topLeftCell="A2">
      <pane xSplit="1" ySplit="5" topLeftCell="B19" activePane="bottomRight" state="frozen"/>
      <selection pane="topLeft" activeCell="A2" sqref="A2"/>
      <selection pane="topRight" activeCell="B2" sqref="B2"/>
      <selection pane="bottomLeft" activeCell="A7" sqref="A7"/>
      <selection pane="bottomRight" activeCell="A24" sqref="A24:IV24"/>
    </sheetView>
  </sheetViews>
  <sheetFormatPr defaultColWidth="9.796875" defaultRowHeight="18" customHeight="1"/>
  <cols>
    <col min="1" max="1" width="51.69921875" style="211" customWidth="1"/>
    <col min="2" max="2" width="14.19921875" style="211" customWidth="1"/>
    <col min="3" max="3" width="8" style="211" customWidth="1"/>
    <col min="4" max="4" width="13.3984375" style="211" customWidth="1"/>
    <col min="5" max="5" width="3.09765625" style="211" customWidth="1"/>
    <col min="6" max="6" width="18.09765625" style="211" customWidth="1"/>
    <col min="7" max="7" width="8.69921875" style="211" customWidth="1"/>
    <col min="8" max="8" width="2.296875" style="211" customWidth="1"/>
    <col min="9" max="16384" width="9.69921875" style="211" customWidth="1"/>
  </cols>
  <sheetData>
    <row r="1" spans="1:8" ht="35.25" customHeight="1">
      <c r="A1" s="535" t="s">
        <v>29</v>
      </c>
      <c r="B1" s="535"/>
      <c r="C1" s="535"/>
      <c r="D1" s="535"/>
      <c r="E1" s="535"/>
      <c r="F1" s="535"/>
      <c r="G1" s="535"/>
      <c r="H1" s="321"/>
    </row>
    <row r="2" spans="1:8" ht="31.5" customHeight="1">
      <c r="A2" s="536" t="s">
        <v>73</v>
      </c>
      <c r="B2" s="536"/>
      <c r="C2" s="536"/>
      <c r="D2" s="536"/>
      <c r="E2" s="536"/>
      <c r="F2" s="536"/>
      <c r="G2" s="536"/>
      <c r="H2" s="321"/>
    </row>
    <row r="3" spans="1:8" ht="31.5" customHeight="1">
      <c r="A3" s="429" t="s">
        <v>588</v>
      </c>
      <c r="B3" s="429"/>
      <c r="C3" s="429"/>
      <c r="D3" s="429"/>
      <c r="E3" s="429"/>
      <c r="F3" s="429"/>
      <c r="G3" s="429"/>
      <c r="H3" s="322"/>
    </row>
    <row r="4" spans="2:7" ht="30.75" customHeight="1" thickBot="1">
      <c r="B4" s="211" t="s">
        <v>13</v>
      </c>
      <c r="F4" s="527" t="s">
        <v>15</v>
      </c>
      <c r="G4" s="528"/>
    </row>
    <row r="5" spans="1:7" s="323" customFormat="1" ht="24.75" customHeight="1">
      <c r="A5" s="537" t="s">
        <v>348</v>
      </c>
      <c r="B5" s="539" t="s">
        <v>343</v>
      </c>
      <c r="C5" s="540"/>
      <c r="D5" s="541"/>
      <c r="E5" s="542"/>
      <c r="F5" s="539" t="s">
        <v>349</v>
      </c>
      <c r="G5" s="551"/>
    </row>
    <row r="6" spans="1:7" s="323" customFormat="1" ht="24.75" customHeight="1">
      <c r="A6" s="538"/>
      <c r="B6" s="543"/>
      <c r="C6" s="544"/>
      <c r="D6" s="544"/>
      <c r="E6" s="545"/>
      <c r="F6" s="543"/>
      <c r="G6" s="552"/>
    </row>
    <row r="7" spans="1:7" s="323" customFormat="1" ht="39.75" customHeight="1">
      <c r="A7" s="353" t="s">
        <v>4</v>
      </c>
      <c r="B7" s="548">
        <f>B8</f>
        <v>124097355930</v>
      </c>
      <c r="C7" s="549"/>
      <c r="D7" s="549"/>
      <c r="E7" s="550"/>
      <c r="F7" s="546"/>
      <c r="G7" s="547"/>
    </row>
    <row r="8" spans="1:7" s="323" customFormat="1" ht="39.75" customHeight="1">
      <c r="A8" s="354" t="s">
        <v>350</v>
      </c>
      <c r="B8" s="521">
        <f>B9+B12+B13+B14</f>
        <v>124097355930</v>
      </c>
      <c r="C8" s="522"/>
      <c r="D8" s="522"/>
      <c r="E8" s="523"/>
      <c r="F8" s="518"/>
      <c r="G8" s="519"/>
    </row>
    <row r="9" spans="1:7" s="323" customFormat="1" ht="39.75" customHeight="1">
      <c r="A9" s="354" t="s">
        <v>117</v>
      </c>
      <c r="B9" s="521">
        <f>SUM(B10:E11)</f>
        <v>1289395669</v>
      </c>
      <c r="C9" s="522"/>
      <c r="D9" s="522"/>
      <c r="E9" s="523"/>
      <c r="F9" s="518"/>
      <c r="G9" s="519"/>
    </row>
    <row r="10" spans="1:7" s="323" customFormat="1" ht="39.75" customHeight="1">
      <c r="A10" s="354" t="s">
        <v>351</v>
      </c>
      <c r="B10" s="555">
        <f>'[3]國內106.12'!D59</f>
        <v>1181724890</v>
      </c>
      <c r="C10" s="556"/>
      <c r="D10" s="556"/>
      <c r="E10" s="557"/>
      <c r="F10" s="518"/>
      <c r="G10" s="519"/>
    </row>
    <row r="11" spans="1:7" s="323" customFormat="1" ht="39.75" customHeight="1">
      <c r="A11" s="354" t="s">
        <v>352</v>
      </c>
      <c r="B11" s="555">
        <f>'[3]國內106.12'!D60</f>
        <v>107670779</v>
      </c>
      <c r="C11" s="556"/>
      <c r="D11" s="556"/>
      <c r="E11" s="557"/>
      <c r="F11" s="518"/>
      <c r="G11" s="519"/>
    </row>
    <row r="12" spans="1:7" s="323" customFormat="1" ht="39.75" customHeight="1">
      <c r="A12" s="354" t="s">
        <v>353</v>
      </c>
      <c r="B12" s="521">
        <v>10700500865</v>
      </c>
      <c r="C12" s="562"/>
      <c r="D12" s="562"/>
      <c r="E12" s="563"/>
      <c r="F12" s="518"/>
      <c r="G12" s="519"/>
    </row>
    <row r="13" spans="1:7" s="323" customFormat="1" ht="39.75" customHeight="1">
      <c r="A13" s="354" t="s">
        <v>354</v>
      </c>
      <c r="B13" s="521">
        <v>258446</v>
      </c>
      <c r="C13" s="522"/>
      <c r="D13" s="522"/>
      <c r="E13" s="523"/>
      <c r="F13" s="518"/>
      <c r="G13" s="519"/>
    </row>
    <row r="14" spans="1:7" s="323" customFormat="1" ht="39.75" customHeight="1">
      <c r="A14" s="355" t="s">
        <v>355</v>
      </c>
      <c r="B14" s="521">
        <f>SUM(B15:E17)</f>
        <v>112107200950</v>
      </c>
      <c r="C14" s="522"/>
      <c r="D14" s="522"/>
      <c r="E14" s="523"/>
      <c r="F14" s="518"/>
      <c r="G14" s="519"/>
    </row>
    <row r="15" spans="1:7" s="323" customFormat="1" ht="39.75" customHeight="1">
      <c r="A15" s="354" t="s">
        <v>368</v>
      </c>
      <c r="B15" s="524">
        <v>-34628365</v>
      </c>
      <c r="C15" s="553"/>
      <c r="D15" s="553"/>
      <c r="E15" s="554"/>
      <c r="F15" s="518"/>
      <c r="G15" s="519"/>
    </row>
    <row r="16" spans="1:7" s="323" customFormat="1" ht="39.75" customHeight="1">
      <c r="A16" s="354" t="s">
        <v>369</v>
      </c>
      <c r="B16" s="521">
        <v>112385451223</v>
      </c>
      <c r="C16" s="522"/>
      <c r="D16" s="522"/>
      <c r="E16" s="523"/>
      <c r="F16" s="518"/>
      <c r="G16" s="519"/>
    </row>
    <row r="17" spans="1:7" s="323" customFormat="1" ht="39.75" customHeight="1">
      <c r="A17" s="354" t="s">
        <v>367</v>
      </c>
      <c r="B17" s="524">
        <v>-243621908</v>
      </c>
      <c r="C17" s="525"/>
      <c r="D17" s="525"/>
      <c r="E17" s="526"/>
      <c r="F17" s="518"/>
      <c r="G17" s="519"/>
    </row>
    <row r="18" spans="1:7" s="323" customFormat="1" ht="39.75" customHeight="1">
      <c r="A18" s="354" t="s">
        <v>356</v>
      </c>
      <c r="B18" s="521">
        <f>B19+B20+B21</f>
        <v>1186070206255</v>
      </c>
      <c r="C18" s="522"/>
      <c r="D18" s="522"/>
      <c r="E18" s="523"/>
      <c r="F18" s="518"/>
      <c r="G18" s="519"/>
    </row>
    <row r="19" spans="1:7" s="323" customFormat="1" ht="39.75" customHeight="1">
      <c r="A19" s="354" t="s">
        <v>357</v>
      </c>
      <c r="B19" s="521">
        <v>1049778504820</v>
      </c>
      <c r="C19" s="560"/>
      <c r="D19" s="560"/>
      <c r="E19" s="561"/>
      <c r="F19" s="518"/>
      <c r="G19" s="519"/>
    </row>
    <row r="20" spans="1:7" s="323" customFormat="1" ht="39.75" customHeight="1">
      <c r="A20" s="354" t="s">
        <v>358</v>
      </c>
      <c r="B20" s="521">
        <v>27646015826</v>
      </c>
      <c r="C20" s="560"/>
      <c r="D20" s="560"/>
      <c r="E20" s="561"/>
      <c r="F20" s="518"/>
      <c r="G20" s="519"/>
    </row>
    <row r="21" spans="1:7" s="323" customFormat="1" ht="39.75" customHeight="1">
      <c r="A21" s="354" t="s">
        <v>359</v>
      </c>
      <c r="B21" s="529">
        <v>108645685609</v>
      </c>
      <c r="C21" s="558"/>
      <c r="D21" s="558"/>
      <c r="E21" s="559"/>
      <c r="F21" s="518"/>
      <c r="G21" s="519"/>
    </row>
    <row r="22" spans="1:7" s="323" customFormat="1" ht="39.75" customHeight="1">
      <c r="A22" s="354"/>
      <c r="B22" s="521"/>
      <c r="C22" s="560"/>
      <c r="D22" s="560"/>
      <c r="E22" s="561"/>
      <c r="F22" s="518"/>
      <c r="G22" s="519"/>
    </row>
    <row r="23" spans="1:7" s="323" customFormat="1" ht="39.75" customHeight="1">
      <c r="A23" s="354"/>
      <c r="B23" s="521"/>
      <c r="C23" s="560"/>
      <c r="D23" s="560"/>
      <c r="E23" s="561"/>
      <c r="F23" s="518"/>
      <c r="G23" s="519"/>
    </row>
    <row r="24" spans="1:7" s="323" customFormat="1" ht="39.75" customHeight="1">
      <c r="A24" s="354"/>
      <c r="B24" s="521"/>
      <c r="C24" s="560"/>
      <c r="D24" s="560"/>
      <c r="E24" s="561"/>
      <c r="F24" s="518"/>
      <c r="G24" s="519"/>
    </row>
    <row r="25" spans="1:7" s="323" customFormat="1" ht="39.75" customHeight="1">
      <c r="A25" s="354"/>
      <c r="B25" s="521"/>
      <c r="C25" s="560"/>
      <c r="D25" s="560"/>
      <c r="E25" s="561"/>
      <c r="F25" s="518"/>
      <c r="G25" s="519"/>
    </row>
    <row r="26" spans="1:7" s="323" customFormat="1" ht="39.75" customHeight="1">
      <c r="A26" s="354"/>
      <c r="B26" s="521"/>
      <c r="C26" s="560"/>
      <c r="D26" s="560"/>
      <c r="E26" s="561"/>
      <c r="F26" s="518"/>
      <c r="G26" s="519"/>
    </row>
    <row r="27" spans="1:7" s="323" customFormat="1" ht="39.75" customHeight="1">
      <c r="A27" s="354"/>
      <c r="B27" s="521"/>
      <c r="C27" s="560"/>
      <c r="D27" s="560"/>
      <c r="E27" s="561"/>
      <c r="F27" s="518"/>
      <c r="G27" s="519"/>
    </row>
    <row r="28" spans="1:7" s="323" customFormat="1" ht="39.75" customHeight="1">
      <c r="A28" s="354"/>
      <c r="B28" s="521"/>
      <c r="C28" s="560"/>
      <c r="D28" s="560"/>
      <c r="E28" s="561"/>
      <c r="F28" s="518"/>
      <c r="G28" s="519"/>
    </row>
    <row r="29" spans="1:7" s="323" customFormat="1" ht="39.75" customHeight="1" thickBot="1">
      <c r="A29" s="356" t="s">
        <v>360</v>
      </c>
      <c r="B29" s="515">
        <f>B7+B18</f>
        <v>1310167562185</v>
      </c>
      <c r="C29" s="516"/>
      <c r="D29" s="516"/>
      <c r="E29" s="517"/>
      <c r="F29" s="513"/>
      <c r="G29" s="514"/>
    </row>
    <row r="30" spans="1:7" s="323" customFormat="1" ht="30" customHeight="1">
      <c r="A30" s="130"/>
      <c r="B30" s="324"/>
      <c r="C30" s="325"/>
      <c r="D30" s="324"/>
      <c r="E30" s="325"/>
      <c r="F30" s="324"/>
      <c r="G30" s="325"/>
    </row>
    <row r="31" spans="1:7" s="323" customFormat="1" ht="21.75" customHeight="1">
      <c r="A31" s="130"/>
      <c r="B31" s="324"/>
      <c r="C31" s="325"/>
      <c r="D31" s="324"/>
      <c r="E31" s="325"/>
      <c r="F31" s="324"/>
      <c r="G31" s="325"/>
    </row>
    <row r="32" ht="21.75" customHeight="1">
      <c r="A32" s="130"/>
    </row>
    <row r="33" ht="21.75" customHeight="1">
      <c r="A33" s="130"/>
    </row>
    <row r="34" ht="21.75" customHeight="1">
      <c r="A34" s="130"/>
    </row>
    <row r="35" ht="19.5" customHeight="1"/>
  </sheetData>
  <sheetProtection/>
  <mergeCells count="53">
    <mergeCell ref="B20:E20"/>
    <mergeCell ref="F20:G20"/>
    <mergeCell ref="B18:E18"/>
    <mergeCell ref="F18:G18"/>
    <mergeCell ref="B28:E28"/>
    <mergeCell ref="F24:G24"/>
    <mergeCell ref="B19:E19"/>
    <mergeCell ref="F19:G19"/>
    <mergeCell ref="F26:G26"/>
    <mergeCell ref="F27:G27"/>
    <mergeCell ref="B22:E22"/>
    <mergeCell ref="B23:E23"/>
    <mergeCell ref="F22:G22"/>
    <mergeCell ref="F23:G23"/>
    <mergeCell ref="A1:G1"/>
    <mergeCell ref="A2:G2"/>
    <mergeCell ref="A3:G3"/>
    <mergeCell ref="A5:A6"/>
    <mergeCell ref="B5:E6"/>
    <mergeCell ref="F5:G6"/>
    <mergeCell ref="F4:G4"/>
    <mergeCell ref="B7:E7"/>
    <mergeCell ref="F7:G7"/>
    <mergeCell ref="B8:E8"/>
    <mergeCell ref="F8:G8"/>
    <mergeCell ref="B9:E9"/>
    <mergeCell ref="F9:G9"/>
    <mergeCell ref="B13:E13"/>
    <mergeCell ref="F13:G13"/>
    <mergeCell ref="B11:E11"/>
    <mergeCell ref="F11:G11"/>
    <mergeCell ref="B12:E12"/>
    <mergeCell ref="F12:G12"/>
    <mergeCell ref="B29:E29"/>
    <mergeCell ref="F29:G29"/>
    <mergeCell ref="B21:E21"/>
    <mergeCell ref="F21:G21"/>
    <mergeCell ref="B24:E24"/>
    <mergeCell ref="B25:E25"/>
    <mergeCell ref="F25:G25"/>
    <mergeCell ref="F28:G28"/>
    <mergeCell ref="B26:E26"/>
    <mergeCell ref="B27:E27"/>
    <mergeCell ref="F17:G17"/>
    <mergeCell ref="B14:E14"/>
    <mergeCell ref="B15:E15"/>
    <mergeCell ref="B16:E16"/>
    <mergeCell ref="F14:G14"/>
    <mergeCell ref="B10:E10"/>
    <mergeCell ref="F10:G10"/>
    <mergeCell ref="F15:G15"/>
    <mergeCell ref="F16:G16"/>
    <mergeCell ref="B17:E17"/>
  </mergeCells>
  <printOptions/>
  <pageMargins left="0.5905511811023623" right="0.3937007874015748" top="0.7874015748031497" bottom="0.7874015748031497" header="0.11811023622047245" footer="0.3937007874015748"/>
  <pageSetup fitToHeight="1" fitToWidth="1" horizontalDpi="600" verticalDpi="600" orientation="portrait" paperSize="9" scale="62" r:id="rId1"/>
  <headerFooter alignWithMargins="0">
    <oddFooter>&amp;C&amp;"標楷體,標準"&amp;14 &amp;12 &amp;14 53</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2">
      <pane xSplit="3" ySplit="4" topLeftCell="D6" activePane="bottomRight" state="frozen"/>
      <selection pane="topLeft" activeCell="A2" sqref="A2"/>
      <selection pane="topRight" activeCell="D2" sqref="D2"/>
      <selection pane="bottomLeft" activeCell="A6" sqref="A6"/>
      <selection pane="bottomRight" activeCell="D19" sqref="D19"/>
    </sheetView>
  </sheetViews>
  <sheetFormatPr defaultColWidth="9.796875" defaultRowHeight="15"/>
  <cols>
    <col min="1" max="1" width="15.69921875" style="48" customWidth="1"/>
    <col min="2" max="2" width="13" style="48" customWidth="1"/>
    <col min="3" max="3" width="4.69921875" style="48" customWidth="1"/>
    <col min="4" max="4" width="15.69921875" style="48" customWidth="1"/>
    <col min="5" max="5" width="4.69921875" style="48" customWidth="1"/>
    <col min="6" max="6" width="15.69921875" style="48" customWidth="1"/>
    <col min="7" max="7" width="2.69921875" style="48" customWidth="1"/>
    <col min="8" max="16384" width="9.69921875" style="48" customWidth="1"/>
  </cols>
  <sheetData>
    <row r="1" spans="1:6" ht="19.5" customHeight="1">
      <c r="A1" s="478" t="s">
        <v>20</v>
      </c>
      <c r="B1" s="478"/>
      <c r="C1" s="478"/>
      <c r="D1" s="574"/>
      <c r="E1" s="574"/>
      <c r="F1" s="574"/>
    </row>
    <row r="2" spans="1:6" ht="19.5" customHeight="1">
      <c r="A2" s="575" t="s">
        <v>80</v>
      </c>
      <c r="B2" s="576"/>
      <c r="C2" s="576"/>
      <c r="D2" s="576"/>
      <c r="E2" s="576"/>
      <c r="F2" s="576"/>
    </row>
    <row r="3" spans="1:6" ht="19.5" customHeight="1">
      <c r="A3" s="577" t="s">
        <v>591</v>
      </c>
      <c r="B3" s="578"/>
      <c r="C3" s="578"/>
      <c r="D3" s="578"/>
      <c r="E3" s="578"/>
      <c r="F3" s="578"/>
    </row>
    <row r="4" spans="2:6" ht="19.5" customHeight="1" thickBot="1">
      <c r="B4" s="49"/>
      <c r="C4" s="49"/>
      <c r="F4" s="79" t="s">
        <v>317</v>
      </c>
    </row>
    <row r="5" spans="1:6" ht="21" customHeight="1">
      <c r="A5" s="579" t="s">
        <v>250</v>
      </c>
      <c r="B5" s="580"/>
      <c r="C5" s="572" t="s">
        <v>251</v>
      </c>
      <c r="D5" s="583"/>
      <c r="E5" s="572" t="s">
        <v>252</v>
      </c>
      <c r="F5" s="573"/>
    </row>
    <row r="6" spans="1:6" ht="24" customHeight="1">
      <c r="A6" s="581" t="s">
        <v>253</v>
      </c>
      <c r="B6" s="582"/>
      <c r="C6" s="97" t="s">
        <v>254</v>
      </c>
      <c r="D6" s="336">
        <v>360000000</v>
      </c>
      <c r="E6" s="337"/>
      <c r="F6" s="297">
        <f>D6*29.848</f>
        <v>10745280000</v>
      </c>
    </row>
    <row r="7" spans="1:6" ht="24" customHeight="1">
      <c r="A7" s="570" t="s">
        <v>255</v>
      </c>
      <c r="B7" s="571"/>
      <c r="C7" s="98" t="s">
        <v>157</v>
      </c>
      <c r="D7" s="336">
        <f>3723796693.92+2500000000</f>
        <v>6223796693.92</v>
      </c>
      <c r="E7" s="338"/>
      <c r="F7" s="297">
        <f>D7*29.848</f>
        <v>185767883720.12415</v>
      </c>
    </row>
    <row r="8" spans="1:6" ht="21" customHeight="1">
      <c r="A8" s="564"/>
      <c r="B8" s="565"/>
      <c r="C8" s="100"/>
      <c r="D8" s="99"/>
      <c r="E8" s="99"/>
      <c r="F8" s="297"/>
    </row>
    <row r="9" spans="1:6" ht="21" customHeight="1">
      <c r="A9" s="564"/>
      <c r="B9" s="565"/>
      <c r="C9" s="100"/>
      <c r="D9" s="99"/>
      <c r="E9" s="99"/>
      <c r="F9" s="297"/>
    </row>
    <row r="10" spans="1:6" ht="21" customHeight="1">
      <c r="A10" s="564"/>
      <c r="B10" s="565"/>
      <c r="C10" s="100"/>
      <c r="D10" s="99"/>
      <c r="E10" s="99"/>
      <c r="F10" s="297"/>
    </row>
    <row r="11" spans="1:6" ht="21" customHeight="1">
      <c r="A11" s="564"/>
      <c r="B11" s="565"/>
      <c r="C11" s="100"/>
      <c r="D11" s="99"/>
      <c r="E11" s="99"/>
      <c r="F11" s="297"/>
    </row>
    <row r="12" spans="1:6" ht="21" customHeight="1">
      <c r="A12" s="564"/>
      <c r="B12" s="565"/>
      <c r="C12" s="100"/>
      <c r="D12" s="99"/>
      <c r="E12" s="99"/>
      <c r="F12" s="297"/>
    </row>
    <row r="13" spans="1:6" ht="21" customHeight="1">
      <c r="A13" s="564"/>
      <c r="B13" s="565"/>
      <c r="C13" s="100"/>
      <c r="D13" s="99"/>
      <c r="E13" s="99"/>
      <c r="F13" s="297"/>
    </row>
    <row r="14" spans="1:6" ht="21" customHeight="1">
      <c r="A14" s="564"/>
      <c r="B14" s="565"/>
      <c r="C14" s="100"/>
      <c r="D14" s="99"/>
      <c r="E14" s="99"/>
      <c r="F14" s="297"/>
    </row>
    <row r="15" spans="1:6" ht="21" customHeight="1">
      <c r="A15" s="564"/>
      <c r="B15" s="565"/>
      <c r="C15" s="100"/>
      <c r="D15" s="99"/>
      <c r="E15" s="99"/>
      <c r="F15" s="297"/>
    </row>
    <row r="16" spans="1:6" ht="21" customHeight="1">
      <c r="A16" s="564"/>
      <c r="B16" s="565"/>
      <c r="C16" s="100"/>
      <c r="D16" s="99"/>
      <c r="E16" s="99"/>
      <c r="F16" s="297"/>
    </row>
    <row r="17" spans="1:6" ht="21" customHeight="1">
      <c r="A17" s="564"/>
      <c r="B17" s="565"/>
      <c r="C17" s="100"/>
      <c r="D17" s="99"/>
      <c r="E17" s="99"/>
      <c r="F17" s="297"/>
    </row>
    <row r="18" spans="1:6" ht="21" customHeight="1">
      <c r="A18" s="564"/>
      <c r="B18" s="565"/>
      <c r="C18" s="100"/>
      <c r="D18" s="99"/>
      <c r="E18" s="99"/>
      <c r="F18" s="297"/>
    </row>
    <row r="19" spans="1:6" ht="21" customHeight="1">
      <c r="A19" s="564"/>
      <c r="B19" s="565"/>
      <c r="C19" s="100"/>
      <c r="D19" s="99"/>
      <c r="E19" s="99"/>
      <c r="F19" s="297"/>
    </row>
    <row r="20" spans="1:6" ht="21" customHeight="1">
      <c r="A20" s="564"/>
      <c r="B20" s="565"/>
      <c r="C20" s="100"/>
      <c r="D20" s="99"/>
      <c r="E20" s="99"/>
      <c r="F20" s="297"/>
    </row>
    <row r="21" spans="1:6" ht="21" customHeight="1">
      <c r="A21" s="564"/>
      <c r="B21" s="565"/>
      <c r="C21" s="100"/>
      <c r="D21" s="99"/>
      <c r="E21" s="99"/>
      <c r="F21" s="297"/>
    </row>
    <row r="22" spans="1:6" ht="21" customHeight="1">
      <c r="A22" s="564"/>
      <c r="B22" s="565"/>
      <c r="C22" s="100"/>
      <c r="D22" s="99"/>
      <c r="E22" s="99"/>
      <c r="F22" s="297"/>
    </row>
    <row r="23" spans="1:6" ht="21" customHeight="1">
      <c r="A23" s="298"/>
      <c r="B23" s="101"/>
      <c r="C23" s="100"/>
      <c r="D23" s="99"/>
      <c r="E23" s="99"/>
      <c r="F23" s="297"/>
    </row>
    <row r="24" spans="1:6" ht="21" customHeight="1">
      <c r="A24" s="298"/>
      <c r="B24" s="101"/>
      <c r="C24" s="100"/>
      <c r="D24" s="99"/>
      <c r="E24" s="99"/>
      <c r="F24" s="297"/>
    </row>
    <row r="25" spans="1:6" ht="21" customHeight="1">
      <c r="A25" s="298"/>
      <c r="B25" s="101"/>
      <c r="C25" s="100"/>
      <c r="D25" s="99"/>
      <c r="E25" s="99"/>
      <c r="F25" s="297"/>
    </row>
    <row r="26" spans="1:6" ht="21" customHeight="1">
      <c r="A26" s="298"/>
      <c r="B26" s="101"/>
      <c r="C26" s="100"/>
      <c r="D26" s="99"/>
      <c r="E26" s="99"/>
      <c r="F26" s="297"/>
    </row>
    <row r="27" spans="1:6" ht="21" customHeight="1">
      <c r="A27" s="298"/>
      <c r="B27" s="101"/>
      <c r="C27" s="100"/>
      <c r="D27" s="99"/>
      <c r="E27" s="99"/>
      <c r="F27" s="297"/>
    </row>
    <row r="28" spans="1:6" ht="21" customHeight="1">
      <c r="A28" s="298"/>
      <c r="B28" s="101"/>
      <c r="C28" s="100"/>
      <c r="D28" s="99"/>
      <c r="E28" s="99"/>
      <c r="F28" s="297"/>
    </row>
    <row r="29" spans="1:6" ht="21" customHeight="1">
      <c r="A29" s="298"/>
      <c r="B29" s="101"/>
      <c r="C29" s="100"/>
      <c r="D29" s="99"/>
      <c r="E29" s="99"/>
      <c r="F29" s="297"/>
    </row>
    <row r="30" spans="1:6" ht="21" customHeight="1">
      <c r="A30" s="564"/>
      <c r="B30" s="565"/>
      <c r="C30" s="100"/>
      <c r="D30" s="99"/>
      <c r="E30" s="99"/>
      <c r="F30" s="297"/>
    </row>
    <row r="31" spans="1:6" ht="21" customHeight="1">
      <c r="A31" s="298"/>
      <c r="B31" s="101"/>
      <c r="C31" s="100"/>
      <c r="D31" s="99"/>
      <c r="E31" s="99"/>
      <c r="F31" s="297"/>
    </row>
    <row r="32" spans="1:15" ht="21" customHeight="1" thickBot="1">
      <c r="A32" s="568" t="s">
        <v>256</v>
      </c>
      <c r="B32" s="569"/>
      <c r="C32" s="299" t="s">
        <v>157</v>
      </c>
      <c r="D32" s="300">
        <f>D6+D7</f>
        <v>6583796693.92</v>
      </c>
      <c r="E32" s="301" t="s">
        <v>257</v>
      </c>
      <c r="F32" s="302">
        <f>F6+F7</f>
        <v>196513163720.12415</v>
      </c>
      <c r="I32" s="50"/>
      <c r="K32" s="51"/>
      <c r="O32" s="50"/>
    </row>
    <row r="33" spans="1:15" ht="15.75">
      <c r="A33" s="566" t="s">
        <v>258</v>
      </c>
      <c r="B33" s="567"/>
      <c r="C33" s="567"/>
      <c r="D33" s="567"/>
      <c r="E33" s="567"/>
      <c r="F33" s="567"/>
      <c r="I33" s="50"/>
      <c r="K33" s="51"/>
      <c r="O33" s="50"/>
    </row>
    <row r="35" spans="9:15" ht="15.75">
      <c r="I35" s="50"/>
      <c r="K35" s="51"/>
      <c r="O35" s="50"/>
    </row>
    <row r="37" spans="1:15" ht="15.75">
      <c r="A37" s="49" t="s">
        <v>156</v>
      </c>
      <c r="I37" s="50"/>
      <c r="K37" s="51"/>
      <c r="O37" s="50"/>
    </row>
    <row r="38" ht="15.75">
      <c r="K38" s="51"/>
    </row>
  </sheetData>
  <sheetProtection/>
  <mergeCells count="26">
    <mergeCell ref="A14:B14"/>
    <mergeCell ref="A7:B7"/>
    <mergeCell ref="A8:B8"/>
    <mergeCell ref="E5:F5"/>
    <mergeCell ref="A1:F1"/>
    <mergeCell ref="A2:F2"/>
    <mergeCell ref="A3:F3"/>
    <mergeCell ref="A5:B5"/>
    <mergeCell ref="A6:B6"/>
    <mergeCell ref="C5:D5"/>
    <mergeCell ref="A33:F33"/>
    <mergeCell ref="A32:B32"/>
    <mergeCell ref="A20:B20"/>
    <mergeCell ref="A21:B21"/>
    <mergeCell ref="A22:B22"/>
    <mergeCell ref="A9:B9"/>
    <mergeCell ref="A10:B10"/>
    <mergeCell ref="A11:B11"/>
    <mergeCell ref="A12:B12"/>
    <mergeCell ref="A13:B13"/>
    <mergeCell ref="A30:B30"/>
    <mergeCell ref="A15:B15"/>
    <mergeCell ref="A16:B16"/>
    <mergeCell ref="A17:B17"/>
    <mergeCell ref="A18:B18"/>
    <mergeCell ref="A19:B19"/>
  </mergeCells>
  <printOptions/>
  <pageMargins left="0.5905511811023623"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&amp;C&amp;"標楷體,標準"&amp;10 54</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C36"/>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4" sqref="A14"/>
    </sheetView>
  </sheetViews>
  <sheetFormatPr defaultColWidth="9.796875" defaultRowHeight="15"/>
  <cols>
    <col min="1" max="1" width="39" style="46" customWidth="1"/>
    <col min="2" max="2" width="16.69921875" style="46" customWidth="1"/>
    <col min="3" max="3" width="15" style="46" customWidth="1"/>
    <col min="4" max="16384" width="9.69921875" style="46" customWidth="1"/>
  </cols>
  <sheetData>
    <row r="1" spans="1:3" ht="19.5" customHeight="1">
      <c r="A1" s="478" t="s">
        <v>20</v>
      </c>
      <c r="B1" s="478"/>
      <c r="C1" s="478"/>
    </row>
    <row r="2" spans="1:3" ht="19.5" customHeight="1">
      <c r="A2" s="584" t="s">
        <v>126</v>
      </c>
      <c r="B2" s="585"/>
      <c r="C2" s="586"/>
    </row>
    <row r="3" spans="1:3" ht="19.5" customHeight="1">
      <c r="A3" s="587" t="s">
        <v>588</v>
      </c>
      <c r="B3" s="588"/>
      <c r="C3" s="586"/>
    </row>
    <row r="4" spans="1:3" ht="19.5" customHeight="1" thickBot="1">
      <c r="A4" s="29"/>
      <c r="C4" s="81" t="s">
        <v>127</v>
      </c>
    </row>
    <row r="5" spans="1:3" ht="21" customHeight="1">
      <c r="A5" s="303" t="s">
        <v>577</v>
      </c>
      <c r="B5" s="304" t="s">
        <v>69</v>
      </c>
      <c r="C5" s="241" t="s">
        <v>23</v>
      </c>
    </row>
    <row r="6" spans="1:3" ht="24.75" customHeight="1">
      <c r="A6" s="305" t="s">
        <v>151</v>
      </c>
      <c r="B6" s="102">
        <f>B8+B7</f>
        <v>31125587641</v>
      </c>
      <c r="C6" s="306"/>
    </row>
    <row r="7" spans="1:3" ht="24.75" customHeight="1">
      <c r="A7" s="307" t="s">
        <v>152</v>
      </c>
      <c r="B7" s="103">
        <v>1879731000</v>
      </c>
      <c r="C7" s="306"/>
    </row>
    <row r="8" spans="1:3" ht="24.75" customHeight="1">
      <c r="A8" s="307" t="s">
        <v>153</v>
      </c>
      <c r="B8" s="103">
        <v>29245856641</v>
      </c>
      <c r="C8" s="306"/>
    </row>
    <row r="9" spans="1:3" ht="24.75" customHeight="1">
      <c r="A9" s="307" t="s">
        <v>154</v>
      </c>
      <c r="B9" s="104">
        <f>SUM(B10:B11)</f>
        <v>-37048061227</v>
      </c>
      <c r="C9" s="306"/>
    </row>
    <row r="10" spans="1:3" ht="24.75" customHeight="1">
      <c r="A10" s="307" t="s">
        <v>152</v>
      </c>
      <c r="B10" s="103">
        <v>935704000</v>
      </c>
      <c r="C10" s="306"/>
    </row>
    <row r="11" spans="1:3" ht="24.75" customHeight="1">
      <c r="A11" s="307" t="s">
        <v>153</v>
      </c>
      <c r="B11" s="103">
        <v>-37983765227</v>
      </c>
      <c r="C11" s="306"/>
    </row>
    <row r="12" spans="1:3" ht="21" customHeight="1">
      <c r="A12" s="307"/>
      <c r="B12" s="104"/>
      <c r="C12" s="306"/>
    </row>
    <row r="13" spans="1:3" ht="21" customHeight="1">
      <c r="A13" s="307"/>
      <c r="B13" s="104"/>
      <c r="C13" s="306"/>
    </row>
    <row r="14" spans="1:3" ht="21" customHeight="1">
      <c r="A14" s="307"/>
      <c r="B14" s="104"/>
      <c r="C14" s="306"/>
    </row>
    <row r="15" spans="1:3" ht="21" customHeight="1">
      <c r="A15" s="307"/>
      <c r="B15" s="104"/>
      <c r="C15" s="306"/>
    </row>
    <row r="16" spans="1:3" ht="21" customHeight="1">
      <c r="A16" s="308"/>
      <c r="B16" s="104"/>
      <c r="C16" s="306"/>
    </row>
    <row r="17" spans="1:3" ht="21" customHeight="1">
      <c r="A17" s="308"/>
      <c r="B17" s="104"/>
      <c r="C17" s="306"/>
    </row>
    <row r="18" spans="1:3" ht="21" customHeight="1">
      <c r="A18" s="308"/>
      <c r="B18" s="104"/>
      <c r="C18" s="306"/>
    </row>
    <row r="19" spans="1:3" ht="21" customHeight="1">
      <c r="A19" s="308"/>
      <c r="B19" s="104"/>
      <c r="C19" s="306"/>
    </row>
    <row r="20" spans="1:3" ht="21" customHeight="1">
      <c r="A20" s="308"/>
      <c r="B20" s="104"/>
      <c r="C20" s="306"/>
    </row>
    <row r="21" spans="1:3" ht="21" customHeight="1">
      <c r="A21" s="308"/>
      <c r="B21" s="104"/>
      <c r="C21" s="306"/>
    </row>
    <row r="22" spans="1:3" ht="21" customHeight="1">
      <c r="A22" s="308"/>
      <c r="B22" s="104"/>
      <c r="C22" s="306"/>
    </row>
    <row r="23" spans="1:3" ht="21" customHeight="1">
      <c r="A23" s="308"/>
      <c r="B23" s="104"/>
      <c r="C23" s="306"/>
    </row>
    <row r="24" spans="1:3" ht="21" customHeight="1">
      <c r="A24" s="308"/>
      <c r="B24" s="104"/>
      <c r="C24" s="306"/>
    </row>
    <row r="25" spans="1:3" ht="21" customHeight="1">
      <c r="A25" s="308"/>
      <c r="B25" s="104"/>
      <c r="C25" s="306"/>
    </row>
    <row r="26" spans="1:3" ht="21" customHeight="1">
      <c r="A26" s="308"/>
      <c r="B26" s="104"/>
      <c r="C26" s="306"/>
    </row>
    <row r="27" spans="1:3" ht="21" customHeight="1">
      <c r="A27" s="308"/>
      <c r="B27" s="104"/>
      <c r="C27" s="306"/>
    </row>
    <row r="28" spans="1:3" ht="21" customHeight="1">
      <c r="A28" s="308"/>
      <c r="B28" s="104"/>
      <c r="C28" s="306"/>
    </row>
    <row r="29" spans="1:3" ht="21" customHeight="1">
      <c r="A29" s="308"/>
      <c r="B29" s="104"/>
      <c r="C29" s="306"/>
    </row>
    <row r="30" spans="1:3" ht="21" customHeight="1">
      <c r="A30" s="308"/>
      <c r="B30" s="104"/>
      <c r="C30" s="306"/>
    </row>
    <row r="31" spans="1:3" ht="21" customHeight="1" thickBot="1">
      <c r="A31" s="309"/>
      <c r="B31" s="310"/>
      <c r="C31" s="311"/>
    </row>
    <row r="36" ht="15.75">
      <c r="A36" s="47" t="s">
        <v>155</v>
      </c>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&amp;C&amp;"標楷體,標準"&amp;10 55</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C37"/>
  <sheetViews>
    <sheetView zoomScalePageLayoutView="0" workbookViewId="0" topLeftCell="A2">
      <pane xSplit="1" ySplit="4" topLeftCell="B6" activePane="bottomRight" state="frozen"/>
      <selection pane="topLeft" activeCell="A2" sqref="A2"/>
      <selection pane="topRight" activeCell="B2" sqref="B2"/>
      <selection pane="bottomLeft" activeCell="A6" sqref="A6"/>
      <selection pane="bottomRight" activeCell="A12" sqref="A12:IV15"/>
    </sheetView>
  </sheetViews>
  <sheetFormatPr defaultColWidth="9.796875" defaultRowHeight="15"/>
  <cols>
    <col min="1" max="1" width="38.69921875" style="46" customWidth="1"/>
    <col min="2" max="2" width="16.69921875" style="46" customWidth="1"/>
    <col min="3" max="3" width="14.8984375" style="46" customWidth="1"/>
    <col min="4" max="16384" width="9.69921875" style="46" customWidth="1"/>
  </cols>
  <sheetData>
    <row r="1" spans="1:3" ht="19.5" customHeight="1">
      <c r="A1" s="478" t="s">
        <v>20</v>
      </c>
      <c r="B1" s="478"/>
      <c r="C1" s="478"/>
    </row>
    <row r="2" spans="1:3" ht="19.5" customHeight="1">
      <c r="A2" s="584" t="s">
        <v>330</v>
      </c>
      <c r="B2" s="584"/>
      <c r="C2" s="584"/>
    </row>
    <row r="3" spans="1:3" ht="19.5" customHeight="1">
      <c r="A3" s="587" t="s">
        <v>588</v>
      </c>
      <c r="B3" s="588"/>
      <c r="C3" s="586"/>
    </row>
    <row r="4" spans="1:3" ht="19.5" customHeight="1" thickBot="1">
      <c r="A4" s="29"/>
      <c r="C4" s="81" t="s">
        <v>127</v>
      </c>
    </row>
    <row r="5" spans="1:3" ht="21" customHeight="1">
      <c r="A5" s="303" t="s">
        <v>577</v>
      </c>
      <c r="B5" s="304" t="s">
        <v>69</v>
      </c>
      <c r="C5" s="241" t="s">
        <v>23</v>
      </c>
    </row>
    <row r="6" spans="1:3" ht="23.25" customHeight="1">
      <c r="A6" s="305" t="s">
        <v>329</v>
      </c>
      <c r="B6" s="102"/>
      <c r="C6" s="306"/>
    </row>
    <row r="7" spans="1:3" ht="23.25" customHeight="1">
      <c r="A7" s="307" t="s">
        <v>370</v>
      </c>
      <c r="B7" s="103">
        <v>46600367460</v>
      </c>
      <c r="C7" s="312"/>
    </row>
    <row r="8" spans="1:3" ht="23.25" customHeight="1">
      <c r="A8" s="307" t="s">
        <v>371</v>
      </c>
      <c r="B8" s="104">
        <v>-36339293654</v>
      </c>
      <c r="C8" s="306"/>
    </row>
    <row r="9" spans="1:3" ht="21" customHeight="1">
      <c r="A9" s="307"/>
      <c r="B9" s="104"/>
      <c r="C9" s="306"/>
    </row>
    <row r="10" spans="1:3" ht="21" customHeight="1">
      <c r="A10" s="307"/>
      <c r="B10" s="104"/>
      <c r="C10" s="306"/>
    </row>
    <row r="11" spans="1:3" ht="21" customHeight="1">
      <c r="A11" s="307"/>
      <c r="B11" s="104"/>
      <c r="C11" s="306"/>
    </row>
    <row r="12" spans="1:3" ht="21" customHeight="1">
      <c r="A12" s="307"/>
      <c r="B12" s="104"/>
      <c r="C12" s="306"/>
    </row>
    <row r="13" spans="1:3" ht="21" customHeight="1">
      <c r="A13" s="307"/>
      <c r="B13" s="104"/>
      <c r="C13" s="306"/>
    </row>
    <row r="14" spans="1:3" ht="21" customHeight="1">
      <c r="A14" s="307"/>
      <c r="B14" s="104"/>
      <c r="C14" s="306"/>
    </row>
    <row r="15" spans="1:3" ht="21" customHeight="1">
      <c r="A15" s="307"/>
      <c r="B15" s="104"/>
      <c r="C15" s="306"/>
    </row>
    <row r="16" spans="1:3" ht="21" customHeight="1">
      <c r="A16" s="308"/>
      <c r="B16" s="104"/>
      <c r="C16" s="306"/>
    </row>
    <row r="17" spans="1:3" ht="21" customHeight="1">
      <c r="A17" s="308"/>
      <c r="B17" s="104"/>
      <c r="C17" s="306"/>
    </row>
    <row r="18" spans="1:3" ht="21" customHeight="1">
      <c r="A18" s="308"/>
      <c r="B18" s="104"/>
      <c r="C18" s="306"/>
    </row>
    <row r="19" spans="1:3" ht="21" customHeight="1">
      <c r="A19" s="308"/>
      <c r="B19" s="104"/>
      <c r="C19" s="306"/>
    </row>
    <row r="20" spans="1:3" ht="21" customHeight="1">
      <c r="A20" s="308"/>
      <c r="B20" s="104"/>
      <c r="C20" s="306"/>
    </row>
    <row r="21" spans="1:3" ht="21" customHeight="1">
      <c r="A21" s="308"/>
      <c r="B21" s="104"/>
      <c r="C21" s="306"/>
    </row>
    <row r="22" spans="1:3" ht="21" customHeight="1">
      <c r="A22" s="308"/>
      <c r="B22" s="104"/>
      <c r="C22" s="306"/>
    </row>
    <row r="23" spans="1:3" ht="21" customHeight="1">
      <c r="A23" s="308"/>
      <c r="B23" s="104"/>
      <c r="C23" s="306"/>
    </row>
    <row r="24" spans="1:3" ht="21" customHeight="1">
      <c r="A24" s="308"/>
      <c r="B24" s="104"/>
      <c r="C24" s="306"/>
    </row>
    <row r="25" spans="1:3" ht="21" customHeight="1">
      <c r="A25" s="308"/>
      <c r="B25" s="104"/>
      <c r="C25" s="306"/>
    </row>
    <row r="26" spans="1:3" ht="21" customHeight="1">
      <c r="A26" s="308"/>
      <c r="B26" s="104"/>
      <c r="C26" s="306"/>
    </row>
    <row r="27" spans="1:3" ht="21" customHeight="1">
      <c r="A27" s="308"/>
      <c r="B27" s="104"/>
      <c r="C27" s="306"/>
    </row>
    <row r="28" spans="1:3" ht="21" customHeight="1">
      <c r="A28" s="308"/>
      <c r="B28" s="104"/>
      <c r="C28" s="306"/>
    </row>
    <row r="29" spans="1:3" ht="21" customHeight="1">
      <c r="A29" s="308"/>
      <c r="B29" s="104"/>
      <c r="C29" s="306"/>
    </row>
    <row r="30" spans="1:3" ht="21" customHeight="1">
      <c r="A30" s="308"/>
      <c r="B30" s="104"/>
      <c r="C30" s="306"/>
    </row>
    <row r="31" spans="1:3" ht="21" customHeight="1">
      <c r="A31" s="308"/>
      <c r="B31" s="104"/>
      <c r="C31" s="306"/>
    </row>
    <row r="32" spans="1:3" ht="21" customHeight="1" thickBot="1">
      <c r="A32" s="313"/>
      <c r="B32" s="310"/>
      <c r="C32" s="311"/>
    </row>
    <row r="37" ht="15.75">
      <c r="A37" s="47" t="s">
        <v>155</v>
      </c>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&amp;C&amp;"標楷體,標準"&amp;10 56</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C37"/>
  <sheetViews>
    <sheetView zoomScalePageLayoutView="0" workbookViewId="0" topLeftCell="A1">
      <selection activeCell="F18" sqref="F18"/>
    </sheetView>
  </sheetViews>
  <sheetFormatPr defaultColWidth="9.796875" defaultRowHeight="15"/>
  <cols>
    <col min="1" max="1" width="38.69921875" style="46" customWidth="1"/>
    <col min="2" max="2" width="16.69921875" style="46" customWidth="1"/>
    <col min="3" max="3" width="14.8984375" style="46" customWidth="1"/>
    <col min="4" max="16384" width="9.69921875" style="46" customWidth="1"/>
  </cols>
  <sheetData>
    <row r="1" spans="1:3" ht="19.5" customHeight="1">
      <c r="A1" s="478" t="s">
        <v>592</v>
      </c>
      <c r="B1" s="478"/>
      <c r="C1" s="478"/>
    </row>
    <row r="2" spans="1:3" ht="19.5" customHeight="1">
      <c r="A2" s="584" t="s">
        <v>751</v>
      </c>
      <c r="B2" s="584"/>
      <c r="C2" s="584"/>
    </row>
    <row r="3" spans="1:3" ht="19.5" customHeight="1">
      <c r="A3" s="587" t="s">
        <v>593</v>
      </c>
      <c r="B3" s="588"/>
      <c r="C3" s="586"/>
    </row>
    <row r="4" spans="1:3" ht="19.5" customHeight="1" thickBot="1">
      <c r="A4" s="29"/>
      <c r="C4" s="81" t="s">
        <v>594</v>
      </c>
    </row>
    <row r="5" spans="1:3" ht="21" customHeight="1">
      <c r="A5" s="303" t="s">
        <v>595</v>
      </c>
      <c r="B5" s="304" t="s">
        <v>69</v>
      </c>
      <c r="C5" s="241" t="s">
        <v>596</v>
      </c>
    </row>
    <row r="6" spans="1:3" ht="24" customHeight="1">
      <c r="A6" s="305" t="s">
        <v>597</v>
      </c>
      <c r="B6" s="102"/>
      <c r="C6" s="306"/>
    </row>
    <row r="7" spans="1:3" ht="24" customHeight="1">
      <c r="A7" s="307" t="s">
        <v>598</v>
      </c>
      <c r="B7" s="103">
        <v>17775021400</v>
      </c>
      <c r="C7" s="312"/>
    </row>
    <row r="8" spans="1:3" ht="21" customHeight="1">
      <c r="A8" s="307"/>
      <c r="B8" s="104"/>
      <c r="C8" s="306"/>
    </row>
    <row r="9" spans="1:3" ht="21" customHeight="1">
      <c r="A9" s="307"/>
      <c r="B9" s="104"/>
      <c r="C9" s="306"/>
    </row>
    <row r="10" spans="1:3" ht="21" customHeight="1">
      <c r="A10" s="307"/>
      <c r="B10" s="104"/>
      <c r="C10" s="306"/>
    </row>
    <row r="11" spans="1:3" ht="21" customHeight="1">
      <c r="A11" s="307"/>
      <c r="B11" s="104"/>
      <c r="C11" s="306"/>
    </row>
    <row r="12" spans="1:3" ht="21" customHeight="1">
      <c r="A12" s="307"/>
      <c r="B12" s="104"/>
      <c r="C12" s="306"/>
    </row>
    <row r="13" spans="1:3" ht="21" customHeight="1">
      <c r="A13" s="307"/>
      <c r="B13" s="104"/>
      <c r="C13" s="306"/>
    </row>
    <row r="14" spans="1:3" ht="21" customHeight="1">
      <c r="A14" s="307"/>
      <c r="B14" s="104"/>
      <c r="C14" s="306"/>
    </row>
    <row r="15" spans="1:3" ht="21" customHeight="1">
      <c r="A15" s="307"/>
      <c r="B15" s="104"/>
      <c r="C15" s="306"/>
    </row>
    <row r="16" spans="1:3" ht="21" customHeight="1">
      <c r="A16" s="307"/>
      <c r="B16" s="104"/>
      <c r="C16" s="306"/>
    </row>
    <row r="17" spans="1:3" ht="21" customHeight="1">
      <c r="A17" s="308"/>
      <c r="B17" s="104"/>
      <c r="C17" s="306"/>
    </row>
    <row r="18" spans="1:3" ht="21" customHeight="1">
      <c r="A18" s="308"/>
      <c r="B18" s="104"/>
      <c r="C18" s="306"/>
    </row>
    <row r="19" spans="1:3" ht="21" customHeight="1">
      <c r="A19" s="308"/>
      <c r="B19" s="104"/>
      <c r="C19" s="306"/>
    </row>
    <row r="20" spans="1:3" ht="21" customHeight="1">
      <c r="A20" s="308"/>
      <c r="B20" s="104"/>
      <c r="C20" s="306"/>
    </row>
    <row r="21" spans="1:3" ht="21" customHeight="1">
      <c r="A21" s="308"/>
      <c r="B21" s="104"/>
      <c r="C21" s="306"/>
    </row>
    <row r="22" spans="1:3" ht="21" customHeight="1">
      <c r="A22" s="308"/>
      <c r="B22" s="104"/>
      <c r="C22" s="306"/>
    </row>
    <row r="23" spans="1:3" ht="21" customHeight="1">
      <c r="A23" s="308"/>
      <c r="B23" s="104"/>
      <c r="C23" s="306"/>
    </row>
    <row r="24" spans="1:3" ht="21" customHeight="1">
      <c r="A24" s="308"/>
      <c r="B24" s="104"/>
      <c r="C24" s="306"/>
    </row>
    <row r="25" spans="1:3" ht="21" customHeight="1">
      <c r="A25" s="308"/>
      <c r="B25" s="104"/>
      <c r="C25" s="306"/>
    </row>
    <row r="26" spans="1:3" ht="21" customHeight="1">
      <c r="A26" s="308"/>
      <c r="B26" s="104"/>
      <c r="C26" s="306"/>
    </row>
    <row r="27" spans="1:3" ht="21" customHeight="1">
      <c r="A27" s="308"/>
      <c r="B27" s="104"/>
      <c r="C27" s="306"/>
    </row>
    <row r="28" spans="1:3" ht="21" customHeight="1">
      <c r="A28" s="308"/>
      <c r="B28" s="104"/>
      <c r="C28" s="306"/>
    </row>
    <row r="29" spans="1:3" ht="21" customHeight="1">
      <c r="A29" s="308"/>
      <c r="B29" s="104"/>
      <c r="C29" s="306"/>
    </row>
    <row r="30" spans="1:3" ht="21" customHeight="1">
      <c r="A30" s="308"/>
      <c r="B30" s="104"/>
      <c r="C30" s="306"/>
    </row>
    <row r="31" spans="1:3" ht="21" customHeight="1">
      <c r="A31" s="308"/>
      <c r="B31" s="104"/>
      <c r="C31" s="306"/>
    </row>
    <row r="32" spans="1:3" ht="21" customHeight="1" thickBot="1">
      <c r="A32" s="313"/>
      <c r="B32" s="310"/>
      <c r="C32" s="311"/>
    </row>
    <row r="37" ht="15.75">
      <c r="A37" s="47" t="s">
        <v>599</v>
      </c>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0" fitToWidth="1" horizontalDpi="600" verticalDpi="600" orientation="portrait" paperSize="9" r:id="rId1"/>
  <headerFooter>
    <oddFooter>&amp;C&amp;"標楷體,標準"&amp;10 57</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H32"/>
  <sheetViews>
    <sheetView zoomScale="75" zoomScaleNormal="75" zoomScalePageLayoutView="0" workbookViewId="0" topLeftCell="A2">
      <pane xSplit="1" ySplit="5" topLeftCell="B13" activePane="bottomRight" state="frozen"/>
      <selection pane="topLeft" activeCell="A2" sqref="A2"/>
      <selection pane="topRight" activeCell="B2" sqref="B2"/>
      <selection pane="bottomLeft" activeCell="A7" sqref="A7"/>
      <selection pane="bottomRight" activeCell="A18" sqref="A18"/>
    </sheetView>
  </sheetViews>
  <sheetFormatPr defaultColWidth="9.796875" defaultRowHeight="18" customHeight="1"/>
  <cols>
    <col min="1" max="1" width="34.69921875" style="86" customWidth="1"/>
    <col min="2" max="2" width="23.69921875" style="86" customWidth="1"/>
    <col min="3" max="3" width="8" style="86" hidden="1" customWidth="1"/>
    <col min="4" max="4" width="23.69921875" style="86" customWidth="1"/>
    <col min="5" max="5" width="7.8984375" style="86" hidden="1" customWidth="1"/>
    <col min="6" max="6" width="23.69921875" style="86" customWidth="1"/>
    <col min="7" max="7" width="13.59765625" style="86" customWidth="1"/>
    <col min="8" max="8" width="2.296875" style="86" customWidth="1"/>
    <col min="9" max="16384" width="9.69921875" style="86" customWidth="1"/>
  </cols>
  <sheetData>
    <row r="1" spans="1:8" ht="30" customHeight="1">
      <c r="A1" s="426" t="s">
        <v>29</v>
      </c>
      <c r="B1" s="426"/>
      <c r="C1" s="426"/>
      <c r="D1" s="426"/>
      <c r="E1" s="426"/>
      <c r="F1" s="426"/>
      <c r="G1" s="426"/>
      <c r="H1" s="196"/>
    </row>
    <row r="2" spans="1:8" ht="30" customHeight="1">
      <c r="A2" s="427" t="s">
        <v>31</v>
      </c>
      <c r="B2" s="427"/>
      <c r="C2" s="427"/>
      <c r="D2" s="427"/>
      <c r="E2" s="427"/>
      <c r="F2" s="427"/>
      <c r="G2" s="427"/>
      <c r="H2" s="196"/>
    </row>
    <row r="3" spans="1:8" ht="30" customHeight="1">
      <c r="A3" s="428" t="s">
        <v>588</v>
      </c>
      <c r="B3" s="429"/>
      <c r="C3" s="429"/>
      <c r="D3" s="429"/>
      <c r="E3" s="429"/>
      <c r="F3" s="429"/>
      <c r="G3" s="429"/>
      <c r="H3" s="197"/>
    </row>
    <row r="4" spans="1:7" ht="30.75" customHeight="1" thickBot="1">
      <c r="A4" s="211"/>
      <c r="B4" s="211" t="s">
        <v>13</v>
      </c>
      <c r="C4" s="211"/>
      <c r="D4" s="211"/>
      <c r="E4" s="211"/>
      <c r="F4" s="421" t="s">
        <v>15</v>
      </c>
      <c r="G4" s="368"/>
    </row>
    <row r="5" spans="1:7" s="88" customFormat="1" ht="39.75" customHeight="1">
      <c r="A5" s="430" t="s">
        <v>112</v>
      </c>
      <c r="B5" s="417" t="s">
        <v>114</v>
      </c>
      <c r="C5" s="418"/>
      <c r="D5" s="417" t="s">
        <v>115</v>
      </c>
      <c r="E5" s="418"/>
      <c r="F5" s="432" t="s">
        <v>113</v>
      </c>
      <c r="G5" s="433"/>
    </row>
    <row r="6" spans="1:7" s="88" customFormat="1" ht="54" customHeight="1">
      <c r="A6" s="431"/>
      <c r="B6" s="419"/>
      <c r="C6" s="420"/>
      <c r="D6" s="419"/>
      <c r="E6" s="420"/>
      <c r="F6" s="198" t="s">
        <v>116</v>
      </c>
      <c r="G6" s="199" t="s">
        <v>194</v>
      </c>
    </row>
    <row r="7" spans="1:7" s="88" customFormat="1" ht="39.75" customHeight="1">
      <c r="A7" s="200" t="s">
        <v>4</v>
      </c>
      <c r="B7" s="340">
        <f>+B8</f>
        <v>349005622</v>
      </c>
      <c r="C7" s="342">
        <f aca="true" t="shared" si="0" ref="C7:C18">B7/$B$27*100</f>
        <v>0.016797440686219724</v>
      </c>
      <c r="D7" s="340">
        <f>+D8</f>
        <v>782819351</v>
      </c>
      <c r="E7" s="342">
        <f aca="true" t="shared" si="1" ref="E7:E15">D7/$D$27*100</f>
        <v>0.044421690634365324</v>
      </c>
      <c r="F7" s="340">
        <f>B7-D7</f>
        <v>-433813729</v>
      </c>
      <c r="G7" s="341">
        <f>F7/D7*100</f>
        <v>-55.41683767089196</v>
      </c>
    </row>
    <row r="8" spans="1:7" s="88" customFormat="1" ht="39.75" customHeight="1">
      <c r="A8" s="202" t="s">
        <v>294</v>
      </c>
      <c r="B8" s="109">
        <f>SUM(B9:B11)</f>
        <v>349005622</v>
      </c>
      <c r="C8" s="203">
        <f t="shared" si="0"/>
        <v>0.016797440686219724</v>
      </c>
      <c r="D8" s="109">
        <f>SUM(D9:D11)</f>
        <v>782819351</v>
      </c>
      <c r="E8" s="203">
        <f t="shared" si="1"/>
        <v>0.044421690634365324</v>
      </c>
      <c r="F8" s="109">
        <f>B8-D8</f>
        <v>-433813729</v>
      </c>
      <c r="G8" s="204">
        <f>F8/D8*100</f>
        <v>-55.41683767089196</v>
      </c>
    </row>
    <row r="9" spans="1:7" s="88" customFormat="1" ht="39.75" customHeight="1">
      <c r="A9" s="202" t="s">
        <v>117</v>
      </c>
      <c r="B9" s="109">
        <v>21290341</v>
      </c>
      <c r="C9" s="203">
        <f t="shared" si="0"/>
        <v>0.0010246919178192836</v>
      </c>
      <c r="D9" s="109">
        <v>15664617</v>
      </c>
      <c r="E9" s="203">
        <f t="shared" si="1"/>
        <v>0.0008889008292793464</v>
      </c>
      <c r="F9" s="109">
        <f>B9-D9</f>
        <v>5625724</v>
      </c>
      <c r="G9" s="204">
        <f>F9/D9*100</f>
        <v>35.91357516114183</v>
      </c>
    </row>
    <row r="10" spans="1:7" s="88" customFormat="1" ht="39.75" customHeight="1">
      <c r="A10" s="202" t="s">
        <v>118</v>
      </c>
      <c r="B10" s="109">
        <v>52460731</v>
      </c>
      <c r="C10" s="203">
        <f t="shared" si="0"/>
        <v>0.0025249049349933632</v>
      </c>
      <c r="D10" s="109">
        <v>480375474</v>
      </c>
      <c r="E10" s="203">
        <f t="shared" si="1"/>
        <v>0.027259278487565902</v>
      </c>
      <c r="F10" s="109">
        <f>B10-D10</f>
        <v>-427914743</v>
      </c>
      <c r="G10" s="207">
        <f>F10/D10*100</f>
        <v>-89.07922368243139</v>
      </c>
    </row>
    <row r="11" spans="1:7" s="88" customFormat="1" ht="39.75" customHeight="1">
      <c r="A11" s="202" t="s">
        <v>119</v>
      </c>
      <c r="B11" s="109">
        <v>275254550</v>
      </c>
      <c r="C11" s="203">
        <f t="shared" si="0"/>
        <v>0.013247843833407075</v>
      </c>
      <c r="D11" s="109">
        <v>286779260</v>
      </c>
      <c r="E11" s="203">
        <f t="shared" si="1"/>
        <v>0.01627351131752007</v>
      </c>
      <c r="F11" s="109">
        <f>B11-D11</f>
        <v>-11524710</v>
      </c>
      <c r="G11" s="204">
        <f>F11/D11*100</f>
        <v>-4.01866927196897</v>
      </c>
    </row>
    <row r="12" spans="1:7" s="88" customFormat="1" ht="39.75" customHeight="1">
      <c r="A12" s="202" t="s">
        <v>259</v>
      </c>
      <c r="B12" s="109">
        <f>B7</f>
        <v>349005622</v>
      </c>
      <c r="C12" s="203"/>
      <c r="D12" s="109">
        <f>D7</f>
        <v>782819351</v>
      </c>
      <c r="E12" s="203"/>
      <c r="F12" s="109">
        <f>F7</f>
        <v>-433813729</v>
      </c>
      <c r="G12" s="204">
        <f>G7</f>
        <v>-55.41683767089196</v>
      </c>
    </row>
    <row r="13" spans="1:7" s="88" customFormat="1" ht="39.75" customHeight="1">
      <c r="A13" s="202" t="s">
        <v>60</v>
      </c>
      <c r="B13" s="109">
        <f>B14+B17</f>
        <v>2077381932796</v>
      </c>
      <c r="C13" s="203">
        <f t="shared" si="0"/>
        <v>99.98320255931378</v>
      </c>
      <c r="D13" s="109">
        <f>D14+D17</f>
        <v>1761462921009</v>
      </c>
      <c r="E13" s="203">
        <f t="shared" si="1"/>
        <v>99.95557830936563</v>
      </c>
      <c r="F13" s="109">
        <f aca="true" t="shared" si="2" ref="F13:F18">B13-D13</f>
        <v>315919011787</v>
      </c>
      <c r="G13" s="204">
        <f aca="true" t="shared" si="3" ref="G13:G18">F13/D13*100</f>
        <v>17.935036157674865</v>
      </c>
    </row>
    <row r="14" spans="1:7" s="88" customFormat="1" ht="39.75" customHeight="1">
      <c r="A14" s="202" t="s">
        <v>61</v>
      </c>
      <c r="B14" s="109">
        <f>B15+B16</f>
        <v>2073455223285</v>
      </c>
      <c r="C14" s="203">
        <f t="shared" si="0"/>
        <v>99.79421227965852</v>
      </c>
      <c r="D14" s="109">
        <f>D15+D16</f>
        <v>1758174138137</v>
      </c>
      <c r="E14" s="203">
        <f t="shared" si="1"/>
        <v>99.76895377700455</v>
      </c>
      <c r="F14" s="109">
        <f t="shared" si="2"/>
        <v>315281085148</v>
      </c>
      <c r="G14" s="204">
        <f t="shared" si="3"/>
        <v>17.932301374997973</v>
      </c>
    </row>
    <row r="15" spans="1:7" s="88" customFormat="1" ht="39.75" customHeight="1">
      <c r="A15" s="202" t="s">
        <v>62</v>
      </c>
      <c r="B15" s="109">
        <v>1706969391247</v>
      </c>
      <c r="C15" s="203">
        <f t="shared" si="0"/>
        <v>82.15545909648434</v>
      </c>
      <c r="D15" s="109">
        <v>1529080050037</v>
      </c>
      <c r="E15" s="203">
        <f t="shared" si="1"/>
        <v>86.76883223588511</v>
      </c>
      <c r="F15" s="109">
        <f t="shared" si="2"/>
        <v>177889341210</v>
      </c>
      <c r="G15" s="204">
        <f t="shared" si="3"/>
        <v>11.633749404139797</v>
      </c>
    </row>
    <row r="16" spans="1:7" s="88" customFormat="1" ht="39.75" customHeight="1">
      <c r="A16" s="202" t="s">
        <v>19</v>
      </c>
      <c r="B16" s="109">
        <v>366485832038</v>
      </c>
      <c r="C16" s="203">
        <f t="shared" si="0"/>
        <v>17.638753183174195</v>
      </c>
      <c r="D16" s="109">
        <v>229094088100</v>
      </c>
      <c r="E16" s="212">
        <f>D16/$D$27*100</f>
        <v>13.000121541119434</v>
      </c>
      <c r="F16" s="109">
        <f t="shared" si="2"/>
        <v>137391743938</v>
      </c>
      <c r="G16" s="204">
        <f t="shared" si="3"/>
        <v>59.971754433937306</v>
      </c>
    </row>
    <row r="17" spans="1:7" s="88" customFormat="1" ht="39.75" customHeight="1">
      <c r="A17" s="202" t="s">
        <v>63</v>
      </c>
      <c r="B17" s="109">
        <f>B18</f>
        <v>3926709511</v>
      </c>
      <c r="C17" s="203">
        <f t="shared" si="0"/>
        <v>0.18899027965525825</v>
      </c>
      <c r="D17" s="109">
        <f>D18</f>
        <v>3288782872</v>
      </c>
      <c r="E17" s="203">
        <f>D17/$D$27*100</f>
        <v>0.18662453236108556</v>
      </c>
      <c r="F17" s="109">
        <f t="shared" si="2"/>
        <v>637926639</v>
      </c>
      <c r="G17" s="204">
        <f t="shared" si="3"/>
        <v>19.397043338773507</v>
      </c>
    </row>
    <row r="18" spans="1:7" s="88" customFormat="1" ht="39.75" customHeight="1">
      <c r="A18" s="202" t="s">
        <v>64</v>
      </c>
      <c r="B18" s="109">
        <v>3926709511</v>
      </c>
      <c r="C18" s="203">
        <f t="shared" si="0"/>
        <v>0.18899027965525825</v>
      </c>
      <c r="D18" s="109">
        <v>3288782872</v>
      </c>
      <c r="E18" s="203">
        <f>D18/$D$27*100</f>
        <v>0.18662453236108556</v>
      </c>
      <c r="F18" s="109">
        <f t="shared" si="2"/>
        <v>637926639</v>
      </c>
      <c r="G18" s="204">
        <f t="shared" si="3"/>
        <v>19.397043338773507</v>
      </c>
    </row>
    <row r="19" spans="1:7" s="88" customFormat="1" ht="39.75" customHeight="1">
      <c r="A19" s="202" t="s">
        <v>260</v>
      </c>
      <c r="B19" s="109">
        <f>B13</f>
        <v>2077381932796</v>
      </c>
      <c r="C19" s="203"/>
      <c r="D19" s="109">
        <f>D13</f>
        <v>1761462921009</v>
      </c>
      <c r="E19" s="203"/>
      <c r="F19" s="109">
        <f>F13</f>
        <v>315919011787</v>
      </c>
      <c r="G19" s="204">
        <f>G13</f>
        <v>17.935036157674865</v>
      </c>
    </row>
    <row r="20" spans="1:7" s="88" customFormat="1" ht="37.5" customHeight="1">
      <c r="A20" s="202"/>
      <c r="B20" s="109"/>
      <c r="C20" s="203"/>
      <c r="D20" s="109"/>
      <c r="E20" s="203"/>
      <c r="F20" s="109"/>
      <c r="G20" s="204"/>
    </row>
    <row r="21" spans="1:7" s="88" customFormat="1" ht="37.5" customHeight="1">
      <c r="A21" s="202"/>
      <c r="B21" s="109"/>
      <c r="C21" s="203"/>
      <c r="D21" s="109"/>
      <c r="E21" s="203"/>
      <c r="F21" s="109"/>
      <c r="G21" s="204"/>
    </row>
    <row r="22" spans="1:7" s="88" customFormat="1" ht="37.5" customHeight="1">
      <c r="A22" s="202"/>
      <c r="B22" s="109"/>
      <c r="C22" s="203"/>
      <c r="D22" s="109"/>
      <c r="E22" s="203"/>
      <c r="F22" s="109"/>
      <c r="G22" s="204"/>
    </row>
    <row r="23" spans="1:7" s="88" customFormat="1" ht="37.5" customHeight="1">
      <c r="A23" s="202"/>
      <c r="B23" s="109"/>
      <c r="C23" s="203"/>
      <c r="D23" s="109"/>
      <c r="E23" s="203"/>
      <c r="F23" s="109"/>
      <c r="G23" s="204"/>
    </row>
    <row r="24" spans="1:7" s="88" customFormat="1" ht="37.5" customHeight="1">
      <c r="A24" s="202"/>
      <c r="B24" s="109"/>
      <c r="C24" s="203"/>
      <c r="D24" s="109"/>
      <c r="E24" s="203"/>
      <c r="F24" s="109"/>
      <c r="G24" s="204"/>
    </row>
    <row r="25" spans="1:7" s="88" customFormat="1" ht="37.5" customHeight="1">
      <c r="A25" s="202"/>
      <c r="B25" s="109"/>
      <c r="C25" s="203"/>
      <c r="D25" s="109"/>
      <c r="E25" s="203"/>
      <c r="F25" s="109"/>
      <c r="G25" s="204"/>
    </row>
    <row r="26" spans="1:7" s="88" customFormat="1" ht="37.5" customHeight="1">
      <c r="A26" s="202"/>
      <c r="B26" s="109"/>
      <c r="C26" s="203"/>
      <c r="D26" s="109"/>
      <c r="E26" s="203"/>
      <c r="F26" s="109"/>
      <c r="G26" s="204"/>
    </row>
    <row r="27" spans="1:7" s="88" customFormat="1" ht="37.5" customHeight="1" thickBot="1">
      <c r="A27" s="208" t="s">
        <v>120</v>
      </c>
      <c r="B27" s="111">
        <f>B7+B13</f>
        <v>2077730938418</v>
      </c>
      <c r="C27" s="209">
        <f>B27/$B$27*100</f>
        <v>100</v>
      </c>
      <c r="D27" s="111">
        <f>D7+D13</f>
        <v>1762245740360</v>
      </c>
      <c r="E27" s="209">
        <f>D27/$D$27*100</f>
        <v>100</v>
      </c>
      <c r="F27" s="111">
        <f>B27-D27</f>
        <v>315485198058</v>
      </c>
      <c r="G27" s="210">
        <f>F27/D27*100</f>
        <v>17.90245201520823</v>
      </c>
    </row>
    <row r="28" spans="1:7" s="88" customFormat="1" ht="30" customHeight="1">
      <c r="A28" s="89"/>
      <c r="B28" s="90"/>
      <c r="C28" s="91"/>
      <c r="D28" s="90"/>
      <c r="E28" s="91"/>
      <c r="F28" s="90"/>
      <c r="G28" s="91"/>
    </row>
    <row r="29" spans="1:7" s="88" customFormat="1" ht="21.75" customHeight="1">
      <c r="A29" s="89"/>
      <c r="B29" s="90"/>
      <c r="C29" s="91"/>
      <c r="D29" s="90"/>
      <c r="E29" s="91"/>
      <c r="F29" s="90"/>
      <c r="G29" s="91"/>
    </row>
    <row r="30" ht="21.75" customHeight="1">
      <c r="A30" s="89"/>
    </row>
    <row r="31" ht="21.75" customHeight="1">
      <c r="A31" s="89"/>
    </row>
    <row r="32" ht="21.75" customHeight="1">
      <c r="A32" s="89"/>
    </row>
    <row r="33" ht="19.5" customHeight="1"/>
  </sheetData>
  <sheetProtection/>
  <mergeCells count="8">
    <mergeCell ref="A1:G1"/>
    <mergeCell ref="A2:G2"/>
    <mergeCell ref="A3:G3"/>
    <mergeCell ref="F5:G5"/>
    <mergeCell ref="A5:A6"/>
    <mergeCell ref="B5:C6"/>
    <mergeCell ref="D5:E6"/>
    <mergeCell ref="F4:G4"/>
  </mergeCells>
  <printOptions horizontalCentered="1"/>
  <pageMargins left="0.3937007874015748" right="0.3937007874015748" top="0.7874015748031497" bottom="0.7874015748031497" header="0.11811023622047245" footer="0.3937007874015748"/>
  <pageSetup fitToHeight="0" fitToWidth="1" horizontalDpi="600" verticalDpi="600" orientation="portrait" paperSize="9" scale="62" r:id="rId1"/>
  <headerFooter alignWithMargins="0">
    <oddFooter>&amp;C&amp;"標楷體,標準"&amp;14 &amp;16 13</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E24"/>
  <sheetViews>
    <sheetView zoomScale="75" zoomScaleNormal="75" zoomScalePageLayoutView="0" workbookViewId="0" topLeftCell="A2">
      <pane xSplit="1" ySplit="5" topLeftCell="B7" activePane="bottomRight" state="frozen"/>
      <selection pane="topLeft" activeCell="A2" sqref="A2"/>
      <selection pane="topRight" activeCell="B2" sqref="B2"/>
      <selection pane="bottomLeft" activeCell="A7" sqref="A7"/>
      <selection pane="bottomRight" activeCell="B15" sqref="B15"/>
    </sheetView>
  </sheetViews>
  <sheetFormatPr defaultColWidth="9.796875" defaultRowHeight="15"/>
  <cols>
    <col min="1" max="4" width="18.69921875" style="1" customWidth="1"/>
    <col min="5" max="5" width="10.69921875" style="1" customWidth="1"/>
    <col min="6" max="16384" width="9.69921875" style="1" customWidth="1"/>
  </cols>
  <sheetData>
    <row r="1" spans="1:5" ht="30" customHeight="1">
      <c r="A1" s="434" t="s">
        <v>195</v>
      </c>
      <c r="B1" s="435"/>
      <c r="C1" s="435"/>
      <c r="D1" s="435"/>
      <c r="E1" s="435"/>
    </row>
    <row r="2" spans="1:5" ht="30" customHeight="1">
      <c r="A2" s="440" t="s">
        <v>196</v>
      </c>
      <c r="B2" s="441"/>
      <c r="C2" s="441"/>
      <c r="D2" s="441"/>
      <c r="E2" s="441"/>
    </row>
    <row r="3" spans="1:5" ht="30" customHeight="1">
      <c r="A3" s="438" t="s">
        <v>586</v>
      </c>
      <c r="B3" s="439"/>
      <c r="C3" s="439"/>
      <c r="D3" s="439"/>
      <c r="E3" s="439"/>
    </row>
    <row r="4" spans="1:5" ht="30" customHeight="1" thickBot="1">
      <c r="A4" s="2"/>
      <c r="B4" s="2"/>
      <c r="C4" s="2"/>
      <c r="E4" s="21" t="s">
        <v>95</v>
      </c>
    </row>
    <row r="5" spans="1:5" ht="49.5" customHeight="1">
      <c r="A5" s="444" t="s">
        <v>98</v>
      </c>
      <c r="B5" s="442" t="s">
        <v>96</v>
      </c>
      <c r="C5" s="442" t="s">
        <v>97</v>
      </c>
      <c r="D5" s="436" t="s">
        <v>12</v>
      </c>
      <c r="E5" s="437"/>
    </row>
    <row r="6" spans="1:5" ht="49.5" customHeight="1">
      <c r="A6" s="445"/>
      <c r="B6" s="443"/>
      <c r="C6" s="443"/>
      <c r="D6" s="19" t="s">
        <v>102</v>
      </c>
      <c r="E6" s="20" t="s">
        <v>194</v>
      </c>
    </row>
    <row r="7" spans="1:5" ht="45" customHeight="1">
      <c r="A7" s="22" t="s">
        <v>99</v>
      </c>
      <c r="B7" s="36"/>
      <c r="C7" s="36"/>
      <c r="D7" s="37"/>
      <c r="E7" s="38"/>
    </row>
    <row r="8" spans="1:5" ht="45" customHeight="1">
      <c r="A8" s="23" t="s">
        <v>103</v>
      </c>
      <c r="B8" s="112">
        <v>195230651323</v>
      </c>
      <c r="C8" s="112">
        <v>185053849976</v>
      </c>
      <c r="D8" s="39">
        <f>B8-C8</f>
        <v>10176801347</v>
      </c>
      <c r="E8" s="40">
        <f>D8/C8*100</f>
        <v>5.499372938374343</v>
      </c>
    </row>
    <row r="9" spans="1:5" ht="45" customHeight="1">
      <c r="A9" s="23" t="s">
        <v>100</v>
      </c>
      <c r="B9" s="112"/>
      <c r="C9" s="112"/>
      <c r="D9" s="39"/>
      <c r="E9" s="40"/>
    </row>
    <row r="10" spans="1:5" ht="45" customHeight="1">
      <c r="A10" s="23" t="s">
        <v>104</v>
      </c>
      <c r="B10" s="112">
        <v>20646406811</v>
      </c>
      <c r="C10" s="112">
        <v>17837679814</v>
      </c>
      <c r="D10" s="39">
        <f>B10-C10</f>
        <v>2808726997</v>
      </c>
      <c r="E10" s="40">
        <f>D10/C10*100</f>
        <v>15.746033263785547</v>
      </c>
    </row>
    <row r="11" spans="1:5" ht="45" customHeight="1">
      <c r="A11" s="23"/>
      <c r="B11" s="112"/>
      <c r="C11" s="112"/>
      <c r="D11" s="39"/>
      <c r="E11" s="40"/>
    </row>
    <row r="12" spans="1:5" ht="45" customHeight="1">
      <c r="A12" s="23"/>
      <c r="B12" s="112"/>
      <c r="C12" s="112"/>
      <c r="D12" s="39"/>
      <c r="E12" s="40"/>
    </row>
    <row r="13" spans="1:5" ht="45" customHeight="1">
      <c r="A13" s="23"/>
      <c r="B13" s="112"/>
      <c r="C13" s="112"/>
      <c r="D13" s="39"/>
      <c r="E13" s="40"/>
    </row>
    <row r="14" spans="1:5" ht="45" customHeight="1">
      <c r="A14" s="23"/>
      <c r="B14" s="39"/>
      <c r="C14" s="39"/>
      <c r="D14" s="39"/>
      <c r="E14" s="40"/>
    </row>
    <row r="15" spans="1:5" ht="45" customHeight="1">
      <c r="A15" s="23"/>
      <c r="B15" s="39"/>
      <c r="C15" s="39"/>
      <c r="D15" s="39"/>
      <c r="E15" s="40"/>
    </row>
    <row r="16" spans="1:5" ht="45" customHeight="1">
      <c r="A16" s="23"/>
      <c r="B16" s="39"/>
      <c r="C16" s="39"/>
      <c r="D16" s="39"/>
      <c r="E16" s="40"/>
    </row>
    <row r="17" spans="1:5" ht="45" customHeight="1" thickBot="1">
      <c r="A17" s="24" t="s">
        <v>101</v>
      </c>
      <c r="B17" s="113">
        <f>B8-B10</f>
        <v>174584244512</v>
      </c>
      <c r="C17" s="41">
        <f>C8-C10</f>
        <v>167216170162</v>
      </c>
      <c r="D17" s="41">
        <f>B17-C17</f>
        <v>7368074350</v>
      </c>
      <c r="E17" s="42">
        <f>D17/C17*100</f>
        <v>4.406316890801749</v>
      </c>
    </row>
    <row r="18" spans="1:5" ht="22.5" customHeight="1">
      <c r="A18" s="3"/>
      <c r="B18" s="8"/>
      <c r="C18" s="8"/>
      <c r="D18" s="8"/>
      <c r="E18" s="9"/>
    </row>
    <row r="19" s="4" customFormat="1" ht="22.5" customHeight="1">
      <c r="A19" s="11"/>
    </row>
    <row r="20" s="4" customFormat="1" ht="22.5" customHeight="1">
      <c r="A20" s="7"/>
    </row>
    <row r="21" s="14" customFormat="1" ht="23.25" customHeight="1"/>
    <row r="22" s="14" customFormat="1" ht="23.25" customHeight="1">
      <c r="A22" s="15"/>
    </row>
    <row r="23" s="14" customFormat="1" ht="23.25" customHeight="1">
      <c r="A23" s="15"/>
    </row>
    <row r="24" s="14" customFormat="1" ht="21.75" customHeight="1">
      <c r="A24" s="15"/>
    </row>
  </sheetData>
  <sheetProtection/>
  <mergeCells count="7">
    <mergeCell ref="A1:E1"/>
    <mergeCell ref="D5:E5"/>
    <mergeCell ref="A3:E3"/>
    <mergeCell ref="A2:E2"/>
    <mergeCell ref="B5:B6"/>
    <mergeCell ref="C5:C6"/>
    <mergeCell ref="A5:A6"/>
  </mergeCells>
  <printOptions/>
  <pageMargins left="0.3937007874015748" right="0.3937007874015748" top="0.7874015748031497" bottom="0.7874015748031497" header="0.11811023622047245" footer="0.3937007874015748"/>
  <pageSetup fitToHeight="1" fitToWidth="1" horizontalDpi="600" verticalDpi="600" orientation="portrait" paperSize="9" scale="87" r:id="rId1"/>
  <headerFooter alignWithMargins="0">
    <oddFooter>&amp;C&amp;"標楷體,標準" 14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tabSelected="1" zoomScalePageLayoutView="0" workbookViewId="0" topLeftCell="A2">
      <pane xSplit="1" ySplit="5" topLeftCell="B7" activePane="bottomRight" state="frozen"/>
      <selection pane="topLeft" activeCell="A2" sqref="A2"/>
      <selection pane="topRight" activeCell="B2" sqref="B2"/>
      <selection pane="bottomLeft" activeCell="A7" sqref="A7"/>
      <selection pane="bottomRight" activeCell="F7" sqref="F7:F21"/>
    </sheetView>
  </sheetViews>
  <sheetFormatPr defaultColWidth="8.8984375" defaultRowHeight="15"/>
  <cols>
    <col min="1" max="1" width="37.3984375" style="30" customWidth="1"/>
    <col min="2" max="2" width="13" style="30" customWidth="1"/>
    <col min="3" max="3" width="13" style="131" customWidth="1"/>
    <col min="4" max="4" width="12.19921875" style="30" bestFit="1" customWidth="1"/>
    <col min="5" max="5" width="9.19921875" style="30" customWidth="1"/>
    <col min="6" max="6" width="16.69921875" style="30" customWidth="1"/>
    <col min="7" max="16384" width="8.8984375" style="30" customWidth="1"/>
  </cols>
  <sheetData>
    <row r="1" spans="1:6" ht="27.75">
      <c r="A1" s="448" t="s">
        <v>20</v>
      </c>
      <c r="B1" s="448"/>
      <c r="C1" s="448"/>
      <c r="D1" s="448"/>
      <c r="E1" s="448"/>
      <c r="F1" s="448"/>
    </row>
    <row r="2" spans="1:6" ht="27.75">
      <c r="A2" s="449" t="s">
        <v>169</v>
      </c>
      <c r="B2" s="449"/>
      <c r="C2" s="449"/>
      <c r="D2" s="449"/>
      <c r="E2" s="449"/>
      <c r="F2" s="449"/>
    </row>
    <row r="3" spans="1:6" ht="24">
      <c r="A3" s="450" t="s">
        <v>589</v>
      </c>
      <c r="B3" s="450"/>
      <c r="C3" s="450"/>
      <c r="D3" s="450"/>
      <c r="E3" s="450"/>
      <c r="F3" s="450"/>
    </row>
    <row r="4" spans="1:6" ht="20.25" thickBot="1">
      <c r="A4" s="52"/>
      <c r="F4" s="32" t="s">
        <v>316</v>
      </c>
    </row>
    <row r="5" spans="1:6" ht="30.75" customHeight="1">
      <c r="A5" s="451" t="s">
        <v>167</v>
      </c>
      <c r="B5" s="455" t="s">
        <v>373</v>
      </c>
      <c r="C5" s="410" t="s">
        <v>170</v>
      </c>
      <c r="D5" s="457" t="s">
        <v>171</v>
      </c>
      <c r="E5" s="458"/>
      <c r="F5" s="453" t="s">
        <v>168</v>
      </c>
    </row>
    <row r="6" spans="1:6" ht="62.25" customHeight="1">
      <c r="A6" s="452"/>
      <c r="B6" s="456"/>
      <c r="C6" s="409"/>
      <c r="D6" s="62" t="s">
        <v>172</v>
      </c>
      <c r="E6" s="62" t="s">
        <v>190</v>
      </c>
      <c r="F6" s="454"/>
    </row>
    <row r="7" spans="1:6" ht="30" customHeight="1">
      <c r="A7" s="228" t="s">
        <v>174</v>
      </c>
      <c r="B7" s="33">
        <f>'收支表'!B8</f>
        <v>8614603000</v>
      </c>
      <c r="C7" s="106">
        <f>SUM(C8:C19)</f>
        <v>10150715487</v>
      </c>
      <c r="D7" s="71">
        <f>C7-B7</f>
        <v>1536112487</v>
      </c>
      <c r="E7" s="172">
        <f>D7/B7*100</f>
        <v>17.831494811774842</v>
      </c>
      <c r="F7" s="446" t="s">
        <v>778</v>
      </c>
    </row>
    <row r="8" spans="1:6" ht="30" customHeight="1">
      <c r="A8" s="229" t="s">
        <v>261</v>
      </c>
      <c r="B8" s="34"/>
      <c r="C8" s="107">
        <v>297024338</v>
      </c>
      <c r="D8" s="73"/>
      <c r="E8" s="74"/>
      <c r="F8" s="447"/>
    </row>
    <row r="9" spans="1:6" ht="30" customHeight="1">
      <c r="A9" s="229" t="s">
        <v>262</v>
      </c>
      <c r="B9" s="34"/>
      <c r="C9" s="107">
        <v>297247989</v>
      </c>
      <c r="D9" s="73"/>
      <c r="E9" s="74"/>
      <c r="F9" s="447"/>
    </row>
    <row r="10" spans="1:6" ht="30" customHeight="1">
      <c r="A10" s="229" t="s">
        <v>263</v>
      </c>
      <c r="B10" s="34"/>
      <c r="C10" s="107">
        <v>958509222</v>
      </c>
      <c r="D10" s="73"/>
      <c r="E10" s="74"/>
      <c r="F10" s="447"/>
    </row>
    <row r="11" spans="1:6" ht="30" customHeight="1">
      <c r="A11" s="229" t="s">
        <v>264</v>
      </c>
      <c r="B11" s="34"/>
      <c r="C11" s="107">
        <v>1146294681</v>
      </c>
      <c r="D11" s="73"/>
      <c r="E11" s="74"/>
      <c r="F11" s="447"/>
    </row>
    <row r="12" spans="1:6" ht="30" customHeight="1">
      <c r="A12" s="229" t="s">
        <v>265</v>
      </c>
      <c r="B12" s="34"/>
      <c r="C12" s="107">
        <v>867142710</v>
      </c>
      <c r="D12" s="73"/>
      <c r="E12" s="74"/>
      <c r="F12" s="447"/>
    </row>
    <row r="13" spans="1:6" ht="30" customHeight="1">
      <c r="A13" s="229" t="s">
        <v>334</v>
      </c>
      <c r="B13" s="34"/>
      <c r="C13" s="107">
        <v>421427552</v>
      </c>
      <c r="D13" s="73"/>
      <c r="E13" s="74"/>
      <c r="F13" s="447"/>
    </row>
    <row r="14" spans="1:7" ht="30" customHeight="1">
      <c r="A14" s="229" t="s">
        <v>266</v>
      </c>
      <c r="B14" s="34"/>
      <c r="C14" s="107">
        <v>2891933672</v>
      </c>
      <c r="D14" s="73"/>
      <c r="E14" s="74"/>
      <c r="F14" s="447"/>
      <c r="G14" s="44"/>
    </row>
    <row r="15" spans="1:6" ht="30" customHeight="1">
      <c r="A15" s="229" t="s">
        <v>463</v>
      </c>
      <c r="B15" s="34"/>
      <c r="C15" s="107">
        <v>2902861410</v>
      </c>
      <c r="D15" s="73"/>
      <c r="E15" s="74"/>
      <c r="F15" s="447"/>
    </row>
    <row r="16" spans="1:6" ht="30" customHeight="1">
      <c r="A16" s="229" t="s">
        <v>267</v>
      </c>
      <c r="B16" s="34"/>
      <c r="C16" s="107">
        <v>355962917</v>
      </c>
      <c r="D16" s="73"/>
      <c r="E16" s="74"/>
      <c r="F16" s="447"/>
    </row>
    <row r="17" spans="1:6" ht="30" customHeight="1">
      <c r="A17" s="229" t="s">
        <v>461</v>
      </c>
      <c r="B17" s="34"/>
      <c r="C17" s="107">
        <v>7951132</v>
      </c>
      <c r="D17" s="73"/>
      <c r="E17" s="74"/>
      <c r="F17" s="447"/>
    </row>
    <row r="18" spans="1:6" ht="30" customHeight="1">
      <c r="A18" s="229" t="s">
        <v>462</v>
      </c>
      <c r="B18" s="34"/>
      <c r="C18" s="107">
        <v>5876</v>
      </c>
      <c r="D18" s="73"/>
      <c r="E18" s="74"/>
      <c r="F18" s="447"/>
    </row>
    <row r="19" spans="1:6" ht="30" customHeight="1">
      <c r="A19" s="229" t="s">
        <v>464</v>
      </c>
      <c r="B19" s="34"/>
      <c r="C19" s="107">
        <v>4353988</v>
      </c>
      <c r="D19" s="73"/>
      <c r="E19" s="74"/>
      <c r="F19" s="447"/>
    </row>
    <row r="20" spans="1:6" ht="30" customHeight="1">
      <c r="A20" s="230"/>
      <c r="B20" s="34"/>
      <c r="C20" s="107"/>
      <c r="D20" s="73"/>
      <c r="E20" s="74"/>
      <c r="F20" s="447"/>
    </row>
    <row r="21" spans="1:6" ht="30" customHeight="1">
      <c r="A21" s="230"/>
      <c r="B21" s="34"/>
      <c r="C21" s="107"/>
      <c r="D21" s="73"/>
      <c r="E21" s="74"/>
      <c r="F21" s="447"/>
    </row>
    <row r="22" spans="1:6" ht="30" customHeight="1">
      <c r="A22" s="230"/>
      <c r="B22" s="34"/>
      <c r="C22" s="107"/>
      <c r="D22" s="73"/>
      <c r="E22" s="74"/>
      <c r="F22" s="254"/>
    </row>
    <row r="23" spans="1:6" ht="30" customHeight="1">
      <c r="A23" s="230"/>
      <c r="B23" s="34"/>
      <c r="C23" s="107"/>
      <c r="D23" s="73"/>
      <c r="E23" s="74"/>
      <c r="F23" s="254"/>
    </row>
    <row r="24" spans="1:6" ht="30" customHeight="1">
      <c r="A24" s="230"/>
      <c r="B24" s="34"/>
      <c r="C24" s="107"/>
      <c r="D24" s="73"/>
      <c r="E24" s="74"/>
      <c r="F24" s="254"/>
    </row>
    <row r="25" spans="1:6" ht="30" customHeight="1">
      <c r="A25" s="230"/>
      <c r="B25" s="34"/>
      <c r="C25" s="107"/>
      <c r="D25" s="73"/>
      <c r="E25" s="74"/>
      <c r="F25" s="254"/>
    </row>
    <row r="26" spans="1:6" ht="30" customHeight="1">
      <c r="A26" s="230"/>
      <c r="B26" s="34"/>
      <c r="C26" s="107"/>
      <c r="D26" s="73"/>
      <c r="E26" s="74"/>
      <c r="F26" s="254"/>
    </row>
    <row r="27" spans="1:6" ht="30" customHeight="1">
      <c r="A27" s="230"/>
      <c r="B27" s="34"/>
      <c r="C27" s="107"/>
      <c r="D27" s="73"/>
      <c r="E27" s="74"/>
      <c r="F27" s="254"/>
    </row>
    <row r="28" spans="1:6" ht="30" customHeight="1">
      <c r="A28" s="230"/>
      <c r="B28" s="34"/>
      <c r="C28" s="107"/>
      <c r="D28" s="73"/>
      <c r="E28" s="74"/>
      <c r="F28" s="254"/>
    </row>
    <row r="29" spans="1:6" ht="30" customHeight="1">
      <c r="A29" s="230"/>
      <c r="B29" s="34"/>
      <c r="C29" s="107"/>
      <c r="D29" s="73"/>
      <c r="E29" s="74"/>
      <c r="F29" s="254"/>
    </row>
    <row r="30" spans="1:6" ht="30" customHeight="1" thickBot="1">
      <c r="A30" s="255" t="s">
        <v>187</v>
      </c>
      <c r="B30" s="35">
        <f>B7</f>
        <v>8614603000</v>
      </c>
      <c r="C30" s="108">
        <f>C7</f>
        <v>10150715487</v>
      </c>
      <c r="D30" s="233">
        <f>D7</f>
        <v>1536112487</v>
      </c>
      <c r="E30" s="234">
        <f>E7</f>
        <v>17.831494811774842</v>
      </c>
      <c r="F30" s="256"/>
    </row>
    <row r="31" ht="23.25" customHeight="1"/>
    <row r="32" ht="15.75">
      <c r="A32" s="53"/>
    </row>
  </sheetData>
  <sheetProtection/>
  <mergeCells count="9">
    <mergeCell ref="F7:F21"/>
    <mergeCell ref="A1:F1"/>
    <mergeCell ref="A2:F2"/>
    <mergeCell ref="A3:F3"/>
    <mergeCell ref="A5:A6"/>
    <mergeCell ref="F5:F6"/>
    <mergeCell ref="B5:B6"/>
    <mergeCell ref="D5:E5"/>
    <mergeCell ref="C5:C6"/>
  </mergeCells>
  <printOptions horizontalCentered="1"/>
  <pageMargins left="0.3937007874015748" right="0.3937007874015748" top="0.7874015748031497" bottom="0.7874015748031497" header="0.11811023622047245" footer="0.3937007874015748"/>
  <pageSetup fitToHeight="1" fitToWidth="1" horizontalDpi="600" verticalDpi="600" orientation="portrait" paperSize="9" scale="73" r:id="rId1"/>
  <headerFooter alignWithMargins="0">
    <oddFooter>&amp;C&amp;"標楷體,標準"&amp;14 15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2">
      <pane xSplit="1" ySplit="5" topLeftCell="B7" activePane="bottomRight" state="frozen"/>
      <selection pane="topLeft" activeCell="A2" sqref="A2"/>
      <selection pane="topRight" activeCell="B2" sqref="B2"/>
      <selection pane="bottomLeft" activeCell="A7" sqref="A7"/>
      <selection pane="bottomRight" activeCell="A10" sqref="A10"/>
    </sheetView>
  </sheetViews>
  <sheetFormatPr defaultColWidth="8.8984375" defaultRowHeight="15"/>
  <cols>
    <col min="1" max="1" width="37.3984375" style="30" customWidth="1"/>
    <col min="2" max="3" width="13" style="30" customWidth="1"/>
    <col min="4" max="4" width="12.19921875" style="30" customWidth="1"/>
    <col min="5" max="5" width="9.19921875" style="30" customWidth="1"/>
    <col min="6" max="6" width="16.69921875" style="30" customWidth="1"/>
    <col min="7" max="16384" width="8.8984375" style="30" customWidth="1"/>
  </cols>
  <sheetData>
    <row r="1" spans="1:6" ht="27.75">
      <c r="A1" s="448" t="s">
        <v>20</v>
      </c>
      <c r="B1" s="448"/>
      <c r="C1" s="448"/>
      <c r="D1" s="448"/>
      <c r="E1" s="448"/>
      <c r="F1" s="448"/>
    </row>
    <row r="2" spans="1:6" ht="27.75">
      <c r="A2" s="449" t="s">
        <v>326</v>
      </c>
      <c r="B2" s="449"/>
      <c r="C2" s="449"/>
      <c r="D2" s="449"/>
      <c r="E2" s="449"/>
      <c r="F2" s="449"/>
    </row>
    <row r="3" spans="1:6" ht="24">
      <c r="A3" s="450" t="s">
        <v>589</v>
      </c>
      <c r="B3" s="450"/>
      <c r="C3" s="450"/>
      <c r="D3" s="450"/>
      <c r="E3" s="450"/>
      <c r="F3" s="450"/>
    </row>
    <row r="4" spans="1:6" ht="20.25" thickBot="1">
      <c r="A4" s="52"/>
      <c r="F4" s="32" t="s">
        <v>317</v>
      </c>
    </row>
    <row r="5" spans="1:6" ht="30.75" customHeight="1">
      <c r="A5" s="451" t="s">
        <v>38</v>
      </c>
      <c r="B5" s="455" t="s">
        <v>373</v>
      </c>
      <c r="C5" s="455" t="s">
        <v>170</v>
      </c>
      <c r="D5" s="457" t="s">
        <v>186</v>
      </c>
      <c r="E5" s="458"/>
      <c r="F5" s="453" t="s">
        <v>160</v>
      </c>
    </row>
    <row r="6" spans="1:6" ht="54.75" customHeight="1">
      <c r="A6" s="452"/>
      <c r="B6" s="456"/>
      <c r="C6" s="456"/>
      <c r="D6" s="62" t="s">
        <v>172</v>
      </c>
      <c r="E6" s="62" t="s">
        <v>173</v>
      </c>
      <c r="F6" s="454"/>
    </row>
    <row r="7" spans="1:6" ht="30" customHeight="1">
      <c r="A7" s="228" t="s">
        <v>328</v>
      </c>
      <c r="B7" s="33"/>
      <c r="C7" s="33">
        <f>SUM(C8:C10)</f>
        <v>44245364</v>
      </c>
      <c r="D7" s="71">
        <f>C7-B7</f>
        <v>44245364</v>
      </c>
      <c r="E7" s="72"/>
      <c r="F7" s="446" t="s">
        <v>453</v>
      </c>
    </row>
    <row r="8" spans="1:6" ht="30" customHeight="1">
      <c r="A8" s="229" t="s">
        <v>327</v>
      </c>
      <c r="B8" s="34"/>
      <c r="C8" s="34">
        <v>44245364</v>
      </c>
      <c r="D8" s="73"/>
      <c r="E8" s="74"/>
      <c r="F8" s="447"/>
    </row>
    <row r="9" spans="1:6" ht="30" customHeight="1">
      <c r="A9" s="230"/>
      <c r="B9" s="34"/>
      <c r="C9" s="34"/>
      <c r="D9" s="73"/>
      <c r="E9" s="74"/>
      <c r="F9" s="447"/>
    </row>
    <row r="10" spans="1:7" ht="30" customHeight="1">
      <c r="A10" s="230"/>
      <c r="B10" s="34"/>
      <c r="C10" s="34"/>
      <c r="D10" s="73"/>
      <c r="E10" s="74"/>
      <c r="F10" s="257"/>
      <c r="G10" s="44"/>
    </row>
    <row r="11" spans="1:6" ht="30" customHeight="1">
      <c r="A11" s="230"/>
      <c r="B11" s="34"/>
      <c r="C11" s="34"/>
      <c r="D11" s="73"/>
      <c r="E11" s="74"/>
      <c r="F11" s="257"/>
    </row>
    <row r="12" spans="1:6" ht="30" customHeight="1">
      <c r="A12" s="230"/>
      <c r="B12" s="34"/>
      <c r="C12" s="34"/>
      <c r="D12" s="73"/>
      <c r="E12" s="74"/>
      <c r="F12" s="257"/>
    </row>
    <row r="13" spans="1:6" ht="30" customHeight="1">
      <c r="A13" s="230"/>
      <c r="B13" s="34"/>
      <c r="C13" s="34"/>
      <c r="D13" s="73"/>
      <c r="E13" s="74"/>
      <c r="F13" s="257"/>
    </row>
    <row r="14" spans="1:6" ht="30" customHeight="1">
      <c r="A14" s="230"/>
      <c r="B14" s="34"/>
      <c r="C14" s="34"/>
      <c r="D14" s="73"/>
      <c r="E14" s="74"/>
      <c r="F14" s="257"/>
    </row>
    <row r="15" spans="1:6" ht="30" customHeight="1">
      <c r="A15" s="230"/>
      <c r="B15" s="34"/>
      <c r="C15" s="34"/>
      <c r="D15" s="73"/>
      <c r="E15" s="74"/>
      <c r="F15" s="257"/>
    </row>
    <row r="16" spans="1:6" ht="30" customHeight="1">
      <c r="A16" s="230"/>
      <c r="B16" s="34"/>
      <c r="C16" s="34"/>
      <c r="D16" s="73"/>
      <c r="E16" s="74"/>
      <c r="F16" s="257"/>
    </row>
    <row r="17" spans="1:6" ht="30" customHeight="1">
      <c r="A17" s="230"/>
      <c r="B17" s="34"/>
      <c r="C17" s="34"/>
      <c r="D17" s="73"/>
      <c r="E17" s="74"/>
      <c r="F17" s="257"/>
    </row>
    <row r="18" spans="1:6" ht="30" customHeight="1">
      <c r="A18" s="230"/>
      <c r="B18" s="34"/>
      <c r="C18" s="34"/>
      <c r="D18" s="73"/>
      <c r="E18" s="74"/>
      <c r="F18" s="257"/>
    </row>
    <row r="19" spans="1:6" ht="30" customHeight="1">
      <c r="A19" s="230"/>
      <c r="B19" s="34"/>
      <c r="C19" s="34"/>
      <c r="D19" s="73"/>
      <c r="E19" s="74"/>
      <c r="F19" s="257"/>
    </row>
    <row r="20" spans="1:6" ht="30" customHeight="1">
      <c r="A20" s="230"/>
      <c r="B20" s="34"/>
      <c r="C20" s="34"/>
      <c r="D20" s="73"/>
      <c r="E20" s="74"/>
      <c r="F20" s="257"/>
    </row>
    <row r="21" spans="1:6" ht="30" customHeight="1">
      <c r="A21" s="230"/>
      <c r="B21" s="34"/>
      <c r="C21" s="34"/>
      <c r="D21" s="73"/>
      <c r="E21" s="74"/>
      <c r="F21" s="257"/>
    </row>
    <row r="22" spans="1:6" ht="30" customHeight="1">
      <c r="A22" s="230"/>
      <c r="B22" s="34"/>
      <c r="C22" s="34"/>
      <c r="D22" s="73"/>
      <c r="E22" s="74"/>
      <c r="F22" s="257"/>
    </row>
    <row r="23" spans="1:6" ht="30" customHeight="1">
      <c r="A23" s="230"/>
      <c r="B23" s="34"/>
      <c r="C23" s="34"/>
      <c r="D23" s="73"/>
      <c r="E23" s="74"/>
      <c r="F23" s="257"/>
    </row>
    <row r="24" spans="1:6" ht="30" customHeight="1">
      <c r="A24" s="230"/>
      <c r="B24" s="34"/>
      <c r="C24" s="34"/>
      <c r="D24" s="73"/>
      <c r="E24" s="74"/>
      <c r="F24" s="257"/>
    </row>
    <row r="25" spans="1:6" ht="30" customHeight="1">
      <c r="A25" s="230"/>
      <c r="B25" s="34"/>
      <c r="C25" s="34"/>
      <c r="D25" s="73"/>
      <c r="E25" s="74"/>
      <c r="F25" s="257"/>
    </row>
    <row r="26" spans="1:6" ht="30" customHeight="1">
      <c r="A26" s="230"/>
      <c r="B26" s="34"/>
      <c r="C26" s="34"/>
      <c r="D26" s="73"/>
      <c r="E26" s="74"/>
      <c r="F26" s="257"/>
    </row>
    <row r="27" spans="1:6" ht="30" customHeight="1">
      <c r="A27" s="230"/>
      <c r="B27" s="34"/>
      <c r="C27" s="34"/>
      <c r="D27" s="73"/>
      <c r="E27" s="74"/>
      <c r="F27" s="257"/>
    </row>
    <row r="28" spans="1:6" ht="30" customHeight="1">
      <c r="A28" s="230"/>
      <c r="B28" s="34"/>
      <c r="C28" s="34"/>
      <c r="D28" s="73"/>
      <c r="E28" s="74"/>
      <c r="F28" s="257"/>
    </row>
    <row r="29" spans="1:6" ht="30" customHeight="1">
      <c r="A29" s="230"/>
      <c r="B29" s="34"/>
      <c r="C29" s="34"/>
      <c r="D29" s="73"/>
      <c r="E29" s="74"/>
      <c r="F29" s="257"/>
    </row>
    <row r="30" spans="1:6" ht="30" customHeight="1" thickBot="1">
      <c r="A30" s="255" t="s">
        <v>56</v>
      </c>
      <c r="B30" s="35"/>
      <c r="C30" s="35">
        <f>C7</f>
        <v>44245364</v>
      </c>
      <c r="D30" s="35">
        <f>D7</f>
        <v>44245364</v>
      </c>
      <c r="E30" s="238"/>
      <c r="F30" s="258"/>
    </row>
    <row r="31" ht="23.25" customHeight="1"/>
    <row r="32" ht="15.75">
      <c r="A32" s="53"/>
    </row>
  </sheetData>
  <sheetProtection/>
  <mergeCells count="9">
    <mergeCell ref="F7:F9"/>
    <mergeCell ref="A1:F1"/>
    <mergeCell ref="A2:F2"/>
    <mergeCell ref="A3:F3"/>
    <mergeCell ref="A5:A6"/>
    <mergeCell ref="F5:F6"/>
    <mergeCell ref="B5:B6"/>
    <mergeCell ref="D5:E5"/>
    <mergeCell ref="C5:C6"/>
  </mergeCells>
  <printOptions/>
  <pageMargins left="0.3937007874015748" right="0.3937007874015748" top="0.7874015748031497" bottom="0.7874015748031497" header="0.11811023622047245" footer="0.3937007874015748"/>
  <pageSetup fitToHeight="1" fitToWidth="1" horizontalDpi="600" verticalDpi="600" orientation="portrait" paperSize="9" scale="73" r:id="rId1"/>
  <headerFooter alignWithMargins="0">
    <oddFooter>&amp;C&amp;"標楷體,標準"&amp;14 16</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2">
      <pane xSplit="1" ySplit="5" topLeftCell="B7" activePane="bottomRight" state="frozen"/>
      <selection pane="topLeft" activeCell="A2" sqref="A2"/>
      <selection pane="topRight" activeCell="B2" sqref="B2"/>
      <selection pane="bottomLeft" activeCell="A7" sqref="A7"/>
      <selection pane="bottomRight" activeCell="E8" sqref="E8"/>
    </sheetView>
  </sheetViews>
  <sheetFormatPr defaultColWidth="8.8984375" defaultRowHeight="15"/>
  <cols>
    <col min="1" max="1" width="37.3984375" style="30" customWidth="1"/>
    <col min="2" max="2" width="13.3984375" style="30" customWidth="1"/>
    <col min="3" max="3" width="13" style="131" customWidth="1"/>
    <col min="4" max="4" width="14" style="30" customWidth="1"/>
    <col min="5" max="5" width="9.19921875" style="30" customWidth="1"/>
    <col min="6" max="6" width="2.59765625" style="30" customWidth="1"/>
    <col min="7" max="7" width="19.69921875" style="30" customWidth="1"/>
    <col min="8" max="16384" width="8.8984375" style="30" customWidth="1"/>
  </cols>
  <sheetData>
    <row r="1" spans="1:7" ht="27.75">
      <c r="A1" s="448" t="s">
        <v>20</v>
      </c>
      <c r="B1" s="448"/>
      <c r="C1" s="448"/>
      <c r="D1" s="448"/>
      <c r="E1" s="448"/>
      <c r="F1" s="448"/>
      <c r="G1" s="448"/>
    </row>
    <row r="2" spans="1:7" ht="27.75">
      <c r="A2" s="449" t="s">
        <v>197</v>
      </c>
      <c r="B2" s="449"/>
      <c r="C2" s="449"/>
      <c r="D2" s="449"/>
      <c r="E2" s="449"/>
      <c r="F2" s="449"/>
      <c r="G2" s="449"/>
    </row>
    <row r="3" spans="1:7" ht="24">
      <c r="A3" s="450" t="s">
        <v>589</v>
      </c>
      <c r="B3" s="450"/>
      <c r="C3" s="450"/>
      <c r="D3" s="450"/>
      <c r="E3" s="450"/>
      <c r="F3" s="450"/>
      <c r="G3" s="450"/>
    </row>
    <row r="4" spans="1:7" ht="20.25" thickBot="1">
      <c r="A4" s="52"/>
      <c r="G4" s="32" t="s">
        <v>316</v>
      </c>
    </row>
    <row r="5" spans="1:7" ht="30.75" customHeight="1">
      <c r="A5" s="451" t="s">
        <v>175</v>
      </c>
      <c r="B5" s="455" t="s">
        <v>373</v>
      </c>
      <c r="C5" s="410" t="s">
        <v>176</v>
      </c>
      <c r="D5" s="457" t="s">
        <v>177</v>
      </c>
      <c r="E5" s="458"/>
      <c r="F5" s="465" t="s">
        <v>178</v>
      </c>
      <c r="G5" s="466"/>
    </row>
    <row r="6" spans="1:7" ht="54.75" customHeight="1">
      <c r="A6" s="452"/>
      <c r="B6" s="456"/>
      <c r="C6" s="409"/>
      <c r="D6" s="62" t="s">
        <v>179</v>
      </c>
      <c r="E6" s="62" t="s">
        <v>180</v>
      </c>
      <c r="F6" s="467"/>
      <c r="G6" s="468"/>
    </row>
    <row r="7" spans="1:7" ht="30" customHeight="1">
      <c r="A7" s="228" t="s">
        <v>181</v>
      </c>
      <c r="B7" s="33">
        <f>'收支表'!B10</f>
        <v>66610190000</v>
      </c>
      <c r="C7" s="106">
        <f>SUM(C8:C19)</f>
        <v>91021706589</v>
      </c>
      <c r="D7" s="71">
        <f>C7-B7</f>
        <v>24411516589</v>
      </c>
      <c r="E7" s="172">
        <f>D7/B7*100</f>
        <v>36.648321509066406</v>
      </c>
      <c r="F7" s="459" t="s">
        <v>579</v>
      </c>
      <c r="G7" s="462" t="s">
        <v>752</v>
      </c>
    </row>
    <row r="8" spans="1:7" ht="30" customHeight="1">
      <c r="A8" s="229" t="s">
        <v>374</v>
      </c>
      <c r="B8" s="34"/>
      <c r="C8" s="107">
        <v>2565580048</v>
      </c>
      <c r="D8" s="73"/>
      <c r="E8" s="74"/>
      <c r="F8" s="460"/>
      <c r="G8" s="463"/>
    </row>
    <row r="9" spans="1:7" ht="30" customHeight="1">
      <c r="A9" s="229" t="s">
        <v>375</v>
      </c>
      <c r="B9" s="34"/>
      <c r="C9" s="107">
        <v>2731411848</v>
      </c>
      <c r="D9" s="73"/>
      <c r="E9" s="74"/>
      <c r="F9" s="460"/>
      <c r="G9" s="463"/>
    </row>
    <row r="10" spans="1:7" ht="30" customHeight="1">
      <c r="A10" s="229" t="s">
        <v>268</v>
      </c>
      <c r="B10" s="34"/>
      <c r="C10" s="107">
        <v>0</v>
      </c>
      <c r="D10" s="73"/>
      <c r="E10" s="74"/>
      <c r="F10" s="460"/>
      <c r="G10" s="464"/>
    </row>
    <row r="11" spans="1:7" ht="30" customHeight="1">
      <c r="A11" s="229" t="s">
        <v>269</v>
      </c>
      <c r="B11" s="34"/>
      <c r="C11" s="107">
        <v>431720323</v>
      </c>
      <c r="D11" s="73"/>
      <c r="E11" s="74"/>
      <c r="F11" s="460"/>
      <c r="G11" s="464"/>
    </row>
    <row r="12" spans="1:7" ht="30" customHeight="1">
      <c r="A12" s="229" t="s">
        <v>270</v>
      </c>
      <c r="B12" s="34"/>
      <c r="C12" s="107">
        <v>26191200</v>
      </c>
      <c r="D12" s="73"/>
      <c r="E12" s="74"/>
      <c r="F12" s="460"/>
      <c r="G12" s="464"/>
    </row>
    <row r="13" spans="1:7" ht="30" customHeight="1">
      <c r="A13" s="229" t="s">
        <v>271</v>
      </c>
      <c r="B13" s="34"/>
      <c r="C13" s="107">
        <v>1316284088</v>
      </c>
      <c r="D13" s="73"/>
      <c r="E13" s="74"/>
      <c r="F13" s="460"/>
      <c r="G13" s="464"/>
    </row>
    <row r="14" spans="1:7" ht="30" customHeight="1">
      <c r="A14" s="229" t="s">
        <v>538</v>
      </c>
      <c r="B14" s="34"/>
      <c r="C14" s="107">
        <v>1030219</v>
      </c>
      <c r="D14" s="73"/>
      <c r="E14" s="74"/>
      <c r="F14" s="460"/>
      <c r="G14" s="464"/>
    </row>
    <row r="15" spans="1:7" ht="30" customHeight="1">
      <c r="A15" s="229" t="s">
        <v>272</v>
      </c>
      <c r="B15" s="34"/>
      <c r="C15" s="107">
        <v>10905632</v>
      </c>
      <c r="D15" s="73"/>
      <c r="E15" s="74"/>
      <c r="F15" s="460"/>
      <c r="G15" s="464"/>
    </row>
    <row r="16" spans="1:7" ht="30" customHeight="1">
      <c r="A16" s="229" t="s">
        <v>607</v>
      </c>
      <c r="B16" s="34"/>
      <c r="C16" s="107">
        <v>20310950</v>
      </c>
      <c r="D16" s="73"/>
      <c r="E16" s="74"/>
      <c r="F16" s="460"/>
      <c r="G16" s="464"/>
    </row>
    <row r="17" spans="1:7" ht="30" customHeight="1">
      <c r="A17" s="229" t="s">
        <v>273</v>
      </c>
      <c r="B17" s="34"/>
      <c r="C17" s="107">
        <v>20403036457</v>
      </c>
      <c r="D17" s="73"/>
      <c r="E17" s="74"/>
      <c r="F17" s="460"/>
      <c r="G17" s="464"/>
    </row>
    <row r="18" spans="1:8" ht="30" customHeight="1">
      <c r="A18" s="229" t="s">
        <v>274</v>
      </c>
      <c r="B18" s="34"/>
      <c r="C18" s="107">
        <v>63514265213</v>
      </c>
      <c r="D18" s="73"/>
      <c r="E18" s="74"/>
      <c r="F18" s="460"/>
      <c r="G18" s="464"/>
      <c r="H18" s="44"/>
    </row>
    <row r="19" spans="1:8" ht="30" customHeight="1">
      <c r="A19" s="229" t="s">
        <v>376</v>
      </c>
      <c r="B19" s="34"/>
      <c r="C19" s="107">
        <v>970611</v>
      </c>
      <c r="D19" s="73"/>
      <c r="E19" s="74"/>
      <c r="F19" s="460"/>
      <c r="G19" s="464"/>
      <c r="H19" s="44"/>
    </row>
    <row r="20" spans="1:7" ht="30" customHeight="1">
      <c r="A20" s="230"/>
      <c r="B20" s="34"/>
      <c r="C20" s="107"/>
      <c r="D20" s="73"/>
      <c r="E20" s="74"/>
      <c r="F20" s="460"/>
      <c r="G20" s="464"/>
    </row>
    <row r="21" spans="1:7" ht="30" customHeight="1">
      <c r="A21" s="230"/>
      <c r="B21" s="34"/>
      <c r="C21" s="107"/>
      <c r="D21" s="73"/>
      <c r="E21" s="74"/>
      <c r="F21" s="460"/>
      <c r="G21" s="464"/>
    </row>
    <row r="22" spans="1:7" ht="30" customHeight="1">
      <c r="A22" s="230"/>
      <c r="B22" s="34"/>
      <c r="C22" s="107"/>
      <c r="D22" s="73"/>
      <c r="E22" s="74"/>
      <c r="F22" s="460"/>
      <c r="G22" s="464"/>
    </row>
    <row r="23" spans="1:7" ht="30" customHeight="1">
      <c r="A23" s="230"/>
      <c r="B23" s="34"/>
      <c r="C23" s="107"/>
      <c r="D23" s="73"/>
      <c r="E23" s="74"/>
      <c r="F23" s="460"/>
      <c r="G23" s="464"/>
    </row>
    <row r="24" spans="1:7" ht="30" customHeight="1">
      <c r="A24" s="230"/>
      <c r="B24" s="34"/>
      <c r="C24" s="107"/>
      <c r="D24" s="73"/>
      <c r="E24" s="74"/>
      <c r="F24" s="460"/>
      <c r="G24" s="259"/>
    </row>
    <row r="25" spans="1:7" ht="30" customHeight="1">
      <c r="A25" s="230"/>
      <c r="B25" s="34"/>
      <c r="C25" s="107"/>
      <c r="D25" s="73"/>
      <c r="E25" s="74"/>
      <c r="F25" s="460"/>
      <c r="G25" s="259"/>
    </row>
    <row r="26" spans="1:7" ht="30" customHeight="1">
      <c r="A26" s="230"/>
      <c r="B26" s="34"/>
      <c r="C26" s="107"/>
      <c r="D26" s="73"/>
      <c r="E26" s="74"/>
      <c r="F26" s="460"/>
      <c r="G26" s="259"/>
    </row>
    <row r="27" spans="1:7" ht="30" customHeight="1">
      <c r="A27" s="230"/>
      <c r="B27" s="34"/>
      <c r="C27" s="107"/>
      <c r="D27" s="73"/>
      <c r="E27" s="74"/>
      <c r="F27" s="460"/>
      <c r="G27" s="259"/>
    </row>
    <row r="28" spans="1:7" ht="30" customHeight="1">
      <c r="A28" s="230"/>
      <c r="B28" s="34"/>
      <c r="C28" s="107"/>
      <c r="D28" s="73"/>
      <c r="E28" s="74"/>
      <c r="F28" s="460"/>
      <c r="G28" s="259"/>
    </row>
    <row r="29" spans="1:7" ht="30" customHeight="1">
      <c r="A29" s="230"/>
      <c r="B29" s="34"/>
      <c r="C29" s="107"/>
      <c r="D29" s="73"/>
      <c r="E29" s="74"/>
      <c r="F29" s="460"/>
      <c r="G29" s="259"/>
    </row>
    <row r="30" spans="1:7" ht="30" customHeight="1">
      <c r="A30" s="230"/>
      <c r="B30" s="34"/>
      <c r="C30" s="107"/>
      <c r="D30" s="73"/>
      <c r="E30" s="74"/>
      <c r="F30" s="460"/>
      <c r="G30" s="259"/>
    </row>
    <row r="31" spans="1:7" ht="30" customHeight="1">
      <c r="A31" s="230"/>
      <c r="B31" s="34"/>
      <c r="C31" s="107"/>
      <c r="D31" s="73"/>
      <c r="E31" s="74"/>
      <c r="F31" s="460"/>
      <c r="G31" s="259"/>
    </row>
    <row r="32" spans="1:7" ht="30" customHeight="1">
      <c r="A32" s="230"/>
      <c r="B32" s="34"/>
      <c r="C32" s="107"/>
      <c r="D32" s="73"/>
      <c r="E32" s="74"/>
      <c r="F32" s="460"/>
      <c r="G32" s="259"/>
    </row>
    <row r="33" spans="1:7" ht="30" customHeight="1">
      <c r="A33" s="230"/>
      <c r="B33" s="34"/>
      <c r="C33" s="107"/>
      <c r="D33" s="73"/>
      <c r="E33" s="74"/>
      <c r="F33" s="460"/>
      <c r="G33" s="259"/>
    </row>
    <row r="34" spans="1:7" ht="30" customHeight="1">
      <c r="A34" s="230"/>
      <c r="B34" s="34"/>
      <c r="C34" s="107"/>
      <c r="D34" s="73"/>
      <c r="E34" s="74"/>
      <c r="F34" s="460"/>
      <c r="G34" s="259"/>
    </row>
    <row r="35" spans="1:7" ht="30" customHeight="1">
      <c r="A35" s="230"/>
      <c r="B35" s="34"/>
      <c r="C35" s="107"/>
      <c r="D35" s="73"/>
      <c r="E35" s="74"/>
      <c r="F35" s="460"/>
      <c r="G35" s="259"/>
    </row>
    <row r="36" spans="1:7" ht="30" customHeight="1" thickBot="1">
      <c r="A36" s="255" t="s">
        <v>187</v>
      </c>
      <c r="B36" s="35">
        <f>B7</f>
        <v>66610190000</v>
      </c>
      <c r="C36" s="108">
        <f>C7</f>
        <v>91021706589</v>
      </c>
      <c r="D36" s="233">
        <f>D7</f>
        <v>24411516589</v>
      </c>
      <c r="E36" s="234">
        <f>E7</f>
        <v>36.648321509066406</v>
      </c>
      <c r="F36" s="461"/>
      <c r="G36" s="260"/>
    </row>
    <row r="37" ht="23.25" customHeight="1">
      <c r="A37" s="30" t="s">
        <v>198</v>
      </c>
    </row>
    <row r="38" ht="15.75">
      <c r="A38" s="53"/>
    </row>
  </sheetData>
  <sheetProtection/>
  <mergeCells count="10">
    <mergeCell ref="F7:F36"/>
    <mergeCell ref="G7:G23"/>
    <mergeCell ref="A1:G1"/>
    <mergeCell ref="A2:G2"/>
    <mergeCell ref="A3:G3"/>
    <mergeCell ref="A5:A6"/>
    <mergeCell ref="B5:B6"/>
    <mergeCell ref="D5:E5"/>
    <mergeCell ref="C5:C6"/>
    <mergeCell ref="F5:G6"/>
  </mergeCells>
  <printOptions/>
  <pageMargins left="0.5118110236220472" right="0.3937007874015748" top="0.7874015748031497" bottom="0.7874015748031497" header="0.11811023622047245" footer="0.3937007874015748"/>
  <pageSetup fitToHeight="1" fitToWidth="1" horizontalDpi="600" verticalDpi="600" orientation="portrait" paperSize="9" scale="62" r:id="rId1"/>
  <headerFooter alignWithMargins="0">
    <oddFooter>&amp;C&amp;"標楷體,標準"&amp;14 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勞基科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中信局</dc:creator>
  <cp:keywords/>
  <dc:description/>
  <cp:lastModifiedBy>陳麗蓉</cp:lastModifiedBy>
  <cp:lastPrinted>2018-01-31T08:53:06Z</cp:lastPrinted>
  <dcterms:created xsi:type="dcterms:W3CDTF">1999-04-13T02:35:55Z</dcterms:created>
  <dcterms:modified xsi:type="dcterms:W3CDTF">2018-02-02T09:53:59Z</dcterms:modified>
  <cp:category/>
  <cp:version/>
  <cp:contentType/>
  <cp:contentStatus/>
</cp:coreProperties>
</file>