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92" yWindow="720" windowWidth="15480" windowHeight="10788"/>
  </bookViews>
  <sheets>
    <sheet name="收支餘絀" sheetId="54" r:id="rId1"/>
    <sheet name="餘絀撥補" sheetId="55" r:id="rId2"/>
    <sheet name="現金流量" sheetId="58" r:id="rId3"/>
    <sheet name="收繳給付" sheetId="14" r:id="rId4"/>
    <sheet name="投資業務收入明細表" sheetId="57" r:id="rId5"/>
    <sheet name="存款利息收入明細表" sheetId="56" r:id="rId6"/>
    <sheet name="滯納金" sheetId="19" r:id="rId7"/>
    <sheet name="支出明細表" sheetId="61" r:id="rId8"/>
    <sheet name="預計平衡表-資產" sheetId="66" r:id="rId9"/>
    <sheet name="預計平衡表-負債" sheetId="60" r:id="rId10"/>
    <sheet name="運用概況預計" sheetId="4" r:id="rId11"/>
    <sheet name="投資業務成本-手續費費用分析表" sheetId="34" r:id="rId12"/>
    <sheet name="委託經營逕扣費用分析表" sheetId="29" r:id="rId13"/>
  </sheets>
  <externalReferences>
    <externalReference r:id="rId14"/>
    <externalReference r:id="rId15"/>
  </externalReferences>
  <definedNames>
    <definedName name="__123Graph_E" localSheetId="8" hidden="1">'[1]5運用概況'!#REF!</definedName>
    <definedName name="__123Graph_E" hidden="1">'[1]5運用概況'!#REF!</definedName>
    <definedName name="_xlnm.Print_Area" localSheetId="2">現金流量!$A$1:$C$35</definedName>
    <definedName name="_xlnm.Print_Area" localSheetId="9">'預計平衡表-負債'!$F$1:$J$42</definedName>
    <definedName name="_xlnm.Print_Area" localSheetId="8">'預計平衡表-資產'!$A$1:$E$54</definedName>
    <definedName name="T5_">#N/A</definedName>
    <definedName name="TI">#REF!</definedName>
    <definedName name="TT">#N/A</definedName>
    <definedName name="預" localSheetId="8" hidden="1">'[2]5運用概況'!#REF!</definedName>
    <definedName name="預" hidden="1">'[2]5運用概況'!#REF!</definedName>
  </definedNames>
  <calcPr calcId="145621"/>
</workbook>
</file>

<file path=xl/calcChain.xml><?xml version="1.0" encoding="utf-8"?>
<calcChain xmlns="http://schemas.openxmlformats.org/spreadsheetml/2006/main">
  <c r="B9" i="58" l="1"/>
  <c r="E22" i="29" l="1"/>
  <c r="E14" i="57"/>
  <c r="E10" i="57"/>
  <c r="E15" i="55"/>
  <c r="E11" i="55"/>
  <c r="E12" i="55"/>
  <c r="E10" i="55"/>
  <c r="E9" i="55"/>
  <c r="B13" i="58" l="1"/>
  <c r="B7" i="58"/>
  <c r="J19" i="60" l="1"/>
  <c r="A31" i="4" l="1"/>
  <c r="A12" i="66"/>
  <c r="A18" i="61"/>
  <c r="A14" i="54"/>
  <c r="I21" i="60"/>
  <c r="I20" i="60"/>
  <c r="I17" i="60"/>
  <c r="I16" i="60" s="1"/>
  <c r="I13" i="60"/>
  <c r="I10" i="60"/>
  <c r="I9" i="60" s="1"/>
  <c r="I8" i="60" s="1"/>
  <c r="D48" i="66"/>
  <c r="D47" i="66"/>
  <c r="D45" i="66"/>
  <c r="D44" i="66" s="1"/>
  <c r="D42" i="66"/>
  <c r="D40" i="66"/>
  <c r="D37" i="66"/>
  <c r="D33" i="66"/>
  <c r="D28" i="66"/>
  <c r="D25" i="66"/>
  <c r="D21" i="66"/>
  <c r="D13" i="66"/>
  <c r="D10" i="66"/>
  <c r="A16" i="55"/>
  <c r="A15" i="55"/>
  <c r="A14" i="55"/>
  <c r="B14" i="55"/>
  <c r="A11" i="55"/>
  <c r="B11" i="55" s="1"/>
  <c r="A8" i="55"/>
  <c r="B8" i="55" s="1"/>
  <c r="F14" i="54"/>
  <c r="F7" i="54"/>
  <c r="G18" i="54" s="1"/>
  <c r="H13" i="60"/>
  <c r="J12" i="60"/>
  <c r="J10" i="60" s="1"/>
  <c r="J9" i="60" s="1"/>
  <c r="J8" i="60" s="1"/>
  <c r="J13" i="60"/>
  <c r="J11" i="60"/>
  <c r="H10" i="60"/>
  <c r="E33" i="66"/>
  <c r="C33" i="66"/>
  <c r="E32" i="66"/>
  <c r="F17" i="60"/>
  <c r="F16" i="60"/>
  <c r="F13" i="60"/>
  <c r="F10" i="60"/>
  <c r="F9" i="60"/>
  <c r="F8" i="60"/>
  <c r="F42" i="60" s="1"/>
  <c r="C18" i="61"/>
  <c r="A28" i="66"/>
  <c r="C28" i="66"/>
  <c r="E28" i="66" s="1"/>
  <c r="H21" i="60"/>
  <c r="H20" i="60" s="1"/>
  <c r="F21" i="60"/>
  <c r="F20" i="60"/>
  <c r="H17" i="60"/>
  <c r="H16" i="60" s="1"/>
  <c r="A48" i="66"/>
  <c r="A47" i="66"/>
  <c r="C48" i="66"/>
  <c r="C47" i="66" s="1"/>
  <c r="A45" i="66"/>
  <c r="C45" i="66"/>
  <c r="C44" i="66" s="1"/>
  <c r="A10" i="66"/>
  <c r="C10" i="66"/>
  <c r="E10" i="66" s="1"/>
  <c r="E50" i="66"/>
  <c r="E49" i="66"/>
  <c r="E46" i="66"/>
  <c r="A44" i="66"/>
  <c r="E43" i="66"/>
  <c r="C42" i="66"/>
  <c r="E41" i="66"/>
  <c r="C40" i="66"/>
  <c r="A36" i="66"/>
  <c r="A35" i="66" s="1"/>
  <c r="A39" i="66"/>
  <c r="E38" i="66"/>
  <c r="A38" i="66"/>
  <c r="C37" i="66"/>
  <c r="F33" i="66"/>
  <c r="A33" i="66"/>
  <c r="E31" i="66"/>
  <c r="E30" i="66"/>
  <c r="E29" i="66"/>
  <c r="E27" i="66"/>
  <c r="E26" i="66"/>
  <c r="C25" i="66"/>
  <c r="E24" i="66"/>
  <c r="E23" i="66"/>
  <c r="E22" i="66"/>
  <c r="J21" i="66"/>
  <c r="C21" i="66"/>
  <c r="A20" i="66"/>
  <c r="I19" i="66"/>
  <c r="I13" i="66" s="1"/>
  <c r="H19" i="66"/>
  <c r="H13" i="66"/>
  <c r="H53" i="66" s="1"/>
  <c r="F19" i="66"/>
  <c r="A19" i="66"/>
  <c r="J17" i="66"/>
  <c r="E17" i="66"/>
  <c r="A17" i="66"/>
  <c r="A16" i="66"/>
  <c r="J15" i="66"/>
  <c r="A15" i="66"/>
  <c r="E14" i="66"/>
  <c r="A14" i="66"/>
  <c r="F13" i="66"/>
  <c r="F53" i="66" s="1"/>
  <c r="C13" i="66"/>
  <c r="E13" i="66" s="1"/>
  <c r="E11" i="66"/>
  <c r="F9" i="66"/>
  <c r="F8" i="66"/>
  <c r="E14" i="55"/>
  <c r="B30" i="58"/>
  <c r="B10" i="58"/>
  <c r="B15" i="58" s="1"/>
  <c r="B19" i="58" s="1"/>
  <c r="E9" i="29"/>
  <c r="B25" i="56"/>
  <c r="E12" i="57"/>
  <c r="E11" i="57"/>
  <c r="D18" i="61"/>
  <c r="A7" i="61"/>
  <c r="D7" i="54"/>
  <c r="E12" i="54" s="1"/>
  <c r="E18" i="54"/>
  <c r="E15" i="54"/>
  <c r="A7" i="54"/>
  <c r="B17" i="54" s="1"/>
  <c r="E8" i="14"/>
  <c r="F8" i="14"/>
  <c r="H8" i="54"/>
  <c r="I8" i="54" s="1"/>
  <c r="B25" i="58"/>
  <c r="C7" i="61"/>
  <c r="D7" i="61"/>
  <c r="A12" i="60"/>
  <c r="A15" i="60"/>
  <c r="A9" i="60" s="1"/>
  <c r="A8" i="60" s="1"/>
  <c r="A42" i="60" s="1"/>
  <c r="A22" i="60"/>
  <c r="A36" i="60"/>
  <c r="A33" i="60"/>
  <c r="A31" i="60"/>
  <c r="C12" i="60"/>
  <c r="E12" i="60" s="1"/>
  <c r="C15" i="60"/>
  <c r="C22" i="60"/>
  <c r="E22" i="60" s="1"/>
  <c r="C36" i="60"/>
  <c r="C33" i="60"/>
  <c r="C31" i="60"/>
  <c r="D12" i="60"/>
  <c r="D9" i="60" s="1"/>
  <c r="D8" i="60" s="1"/>
  <c r="D42" i="60" s="1"/>
  <c r="D15" i="60"/>
  <c r="D22" i="60"/>
  <c r="D36" i="60"/>
  <c r="D33" i="60"/>
  <c r="D31" i="60"/>
  <c r="E31" i="60" s="1"/>
  <c r="E11" i="60"/>
  <c r="E14" i="60"/>
  <c r="E16" i="60"/>
  <c r="E18" i="60"/>
  <c r="E19" i="60"/>
  <c r="J22" i="60"/>
  <c r="E23" i="60"/>
  <c r="E24" i="60"/>
  <c r="E25" i="60"/>
  <c r="E26" i="60"/>
  <c r="E27" i="60"/>
  <c r="E28" i="60"/>
  <c r="E32" i="60"/>
  <c r="E34" i="60"/>
  <c r="E36" i="60"/>
  <c r="E37" i="60"/>
  <c r="B31" i="57"/>
  <c r="E8" i="57"/>
  <c r="E9" i="57"/>
  <c r="E13" i="57"/>
  <c r="E8" i="56"/>
  <c r="E25" i="56" s="1"/>
  <c r="A7" i="55"/>
  <c r="B16" i="55" s="1"/>
  <c r="D8" i="55"/>
  <c r="D7" i="55" s="1"/>
  <c r="D11" i="55"/>
  <c r="D15" i="55"/>
  <c r="D14" i="55" s="1"/>
  <c r="D16" i="55"/>
  <c r="D17" i="55"/>
  <c r="H12" i="54"/>
  <c r="I12" i="54"/>
  <c r="D14" i="54"/>
  <c r="E14" i="54" s="1"/>
  <c r="H15" i="54"/>
  <c r="I15" i="54"/>
  <c r="H18" i="54"/>
  <c r="I18" i="54" s="1"/>
  <c r="E8" i="29"/>
  <c r="E10" i="29"/>
  <c r="E11" i="29"/>
  <c r="E12" i="29"/>
  <c r="E13" i="29"/>
  <c r="E12" i="14"/>
  <c r="E30" i="14" s="1"/>
  <c r="B32" i="34"/>
  <c r="E9" i="4"/>
  <c r="E10" i="4"/>
  <c r="E11" i="4"/>
  <c r="E12" i="4"/>
  <c r="E13" i="4"/>
  <c r="E8" i="4"/>
  <c r="D30" i="14"/>
  <c r="A30" i="14"/>
  <c r="C31" i="4"/>
  <c r="E31" i="4" s="1"/>
  <c r="D31" i="4"/>
  <c r="B28" i="19"/>
  <c r="C30" i="14"/>
  <c r="E33" i="60"/>
  <c r="J18" i="60"/>
  <c r="E15" i="60"/>
  <c r="H9" i="60"/>
  <c r="H8" i="60" s="1"/>
  <c r="E7" i="54"/>
  <c r="E8" i="54"/>
  <c r="H10" i="54"/>
  <c r="I10" i="54" s="1"/>
  <c r="F15" i="60"/>
  <c r="G12" i="54"/>
  <c r="G8" i="54"/>
  <c r="F19" i="54"/>
  <c r="G19" i="54" s="1"/>
  <c r="E10" i="54"/>
  <c r="G10" i="54"/>
  <c r="B14" i="54"/>
  <c r="B10" i="54"/>
  <c r="B8" i="54"/>
  <c r="B16" i="54"/>
  <c r="E45" i="66" l="1"/>
  <c r="C36" i="66"/>
  <c r="E40" i="66"/>
  <c r="B32" i="58"/>
  <c r="E42" i="66"/>
  <c r="D36" i="66"/>
  <c r="D35" i="66" s="1"/>
  <c r="E37" i="66"/>
  <c r="E25" i="66"/>
  <c r="E21" i="66"/>
  <c r="D12" i="66"/>
  <c r="D9" i="66" s="1"/>
  <c r="I53" i="66"/>
  <c r="J13" i="66"/>
  <c r="J53" i="66" s="1"/>
  <c r="J19" i="66"/>
  <c r="A9" i="66"/>
  <c r="A8" i="66" s="1"/>
  <c r="A53" i="66" s="1"/>
  <c r="J17" i="60"/>
  <c r="B19" i="55"/>
  <c r="B17" i="55"/>
  <c r="E7" i="55"/>
  <c r="E16" i="55"/>
  <c r="E8" i="55"/>
  <c r="E31" i="57"/>
  <c r="B9" i="54"/>
  <c r="B11" i="54"/>
  <c r="H7" i="54"/>
  <c r="I7" i="54" s="1"/>
  <c r="G7" i="54"/>
  <c r="B18" i="54"/>
  <c r="B15" i="54"/>
  <c r="B12" i="54"/>
  <c r="G14" i="54"/>
  <c r="B7" i="54"/>
  <c r="F30" i="14"/>
  <c r="J21" i="60"/>
  <c r="E47" i="66"/>
  <c r="E48" i="66"/>
  <c r="C35" i="66"/>
  <c r="E44" i="66"/>
  <c r="H15" i="60"/>
  <c r="J20" i="60"/>
  <c r="I15" i="60"/>
  <c r="I42" i="60" s="1"/>
  <c r="J16" i="60"/>
  <c r="G15" i="54"/>
  <c r="B12" i="55"/>
  <c r="F12" i="14"/>
  <c r="A19" i="54"/>
  <c r="B19" i="54" s="1"/>
  <c r="D19" i="54"/>
  <c r="B13" i="54"/>
  <c r="C12" i="66"/>
  <c r="H14" i="54"/>
  <c r="I14" i="54" s="1"/>
  <c r="C9" i="60"/>
  <c r="B7" i="55"/>
  <c r="E36" i="66" l="1"/>
  <c r="D8" i="66"/>
  <c r="D53" i="66" s="1"/>
  <c r="E35" i="66"/>
  <c r="C8" i="60"/>
  <c r="E9" i="60"/>
  <c r="E19" i="54"/>
  <c r="H19" i="54"/>
  <c r="I19" i="54" s="1"/>
  <c r="J15" i="60"/>
  <c r="J42" i="60" s="1"/>
  <c r="H42" i="60"/>
  <c r="C9" i="66"/>
  <c r="E12" i="66"/>
  <c r="C8" i="66" l="1"/>
  <c r="E9" i="66"/>
  <c r="E8" i="60"/>
  <c r="C42" i="60"/>
  <c r="E42" i="60" s="1"/>
  <c r="C53" i="66" l="1"/>
  <c r="E53" i="66" s="1"/>
  <c r="E8" i="66"/>
</calcChain>
</file>

<file path=xl/comments1.xml><?xml version="1.0" encoding="utf-8"?>
<comments xmlns="http://schemas.openxmlformats.org/spreadsheetml/2006/main">
  <authors>
    <author>User</author>
  </authors>
  <commentList>
    <comment ref="B11" authorId="0">
      <text>
        <r>
          <rPr>
            <sz val="9"/>
            <color indexed="81"/>
            <rFont val="新細明體"/>
            <family val="1"/>
            <charset val="136"/>
          </rPr>
          <t>支存、活存及3個月內到期之定期存款</t>
        </r>
      </text>
    </comment>
    <comment ref="B25" authorId="0">
      <text>
        <r>
          <rPr>
            <sz val="9"/>
            <color indexed="81"/>
            <rFont val="新細明體"/>
            <family val="1"/>
            <charset val="136"/>
          </rPr>
          <t xml:space="preserve">定期存款3個月以上1年內到其部分+附賣回有價證券投資
</t>
        </r>
      </text>
    </comment>
    <comment ref="B42" authorId="0">
      <text>
        <r>
          <rPr>
            <b/>
            <sz val="9"/>
            <color indexed="81"/>
            <rFont val="新細明體"/>
            <family val="1"/>
            <charset val="136"/>
          </rPr>
          <t>定期存款1年以上到其部分</t>
        </r>
      </text>
    </comment>
  </commentList>
</comments>
</file>

<file path=xl/sharedStrings.xml><?xml version="1.0" encoding="utf-8"?>
<sst xmlns="http://schemas.openxmlformats.org/spreadsheetml/2006/main" count="423" uniqueCount="327">
  <si>
    <r>
      <t>依本條例第</t>
    </r>
    <r>
      <rPr>
        <sz val="10"/>
        <rFont val="Times New Roman"/>
        <family val="1"/>
      </rPr>
      <t>53</t>
    </r>
    <r>
      <rPr>
        <sz val="10"/>
        <rFont val="標楷體"/>
        <family val="4"/>
        <charset val="136"/>
      </rPr>
      <t>條第</t>
    </r>
    <r>
      <rPr>
        <sz val="10"/>
        <rFont val="Times New Roman"/>
        <family val="1"/>
      </rPr>
      <t>1</t>
    </r>
    <r>
      <rPr>
        <sz val="10"/>
        <rFont val="標楷體"/>
        <family val="4"/>
        <charset val="136"/>
      </rPr>
      <t>項規定，雇主未按時提繳或繳足退休金者，每逾</t>
    </r>
    <r>
      <rPr>
        <sz val="10"/>
        <rFont val="Times New Roman"/>
        <family val="1"/>
      </rPr>
      <t>1</t>
    </r>
    <r>
      <rPr>
        <sz val="10"/>
        <rFont val="標楷體"/>
        <family val="4"/>
        <charset val="136"/>
      </rPr>
      <t>日加徵應提繳金額百分之</t>
    </r>
    <r>
      <rPr>
        <sz val="10"/>
        <rFont val="Times New Roman"/>
        <family val="1"/>
      </rPr>
      <t>3</t>
    </r>
    <r>
      <rPr>
        <sz val="10"/>
        <rFont val="標楷體"/>
        <family val="4"/>
        <charset val="136"/>
      </rPr>
      <t>之滯納金至應提繳金額之</t>
    </r>
    <r>
      <rPr>
        <sz val="10"/>
        <rFont val="Times New Roman"/>
        <family val="1"/>
      </rPr>
      <t>1</t>
    </r>
    <r>
      <rPr>
        <sz val="10"/>
        <rFont val="標楷體"/>
        <family val="4"/>
        <charset val="136"/>
      </rPr>
      <t>倍為止。</t>
    </r>
    <phoneticPr fontId="7" type="noConversion"/>
  </si>
  <si>
    <t>單位：新臺幣千元</t>
    <phoneticPr fontId="7" type="noConversion"/>
  </si>
  <si>
    <t>科目</t>
    <phoneticPr fontId="7" type="noConversion"/>
  </si>
  <si>
    <t>平均餘額</t>
    <phoneticPr fontId="7" type="noConversion"/>
  </si>
  <si>
    <t>合計</t>
    <phoneticPr fontId="7" type="noConversion"/>
  </si>
  <si>
    <r>
      <t>平均餘額</t>
    </r>
    <r>
      <rPr>
        <sz val="10"/>
        <rFont val="Times New Roman"/>
        <family val="1"/>
      </rPr>
      <t/>
    </r>
    <phoneticPr fontId="7" type="noConversion"/>
  </si>
  <si>
    <t>平均餘額</t>
    <phoneticPr fontId="7" type="noConversion"/>
  </si>
  <si>
    <t>說明</t>
    <phoneticPr fontId="1" type="noConversion"/>
  </si>
  <si>
    <t>一年</t>
    <phoneticPr fontId="7" type="noConversion"/>
  </si>
  <si>
    <t>上年度</t>
    <phoneticPr fontId="7" type="noConversion"/>
  </si>
  <si>
    <t>預算數</t>
    <phoneticPr fontId="7" type="noConversion"/>
  </si>
  <si>
    <t>本年度</t>
    <phoneticPr fontId="7" type="noConversion"/>
  </si>
  <si>
    <t>前年度</t>
    <phoneticPr fontId="7" type="noConversion"/>
  </si>
  <si>
    <t>決算數</t>
    <phoneticPr fontId="7" type="noConversion"/>
  </si>
  <si>
    <t>一、銀行存款</t>
    <phoneticPr fontId="7" type="noConversion"/>
  </si>
  <si>
    <t>五、國外權益證券</t>
    <phoneticPr fontId="7" type="noConversion"/>
  </si>
  <si>
    <t>單位：新臺幣千元</t>
    <phoneticPr fontId="7" type="noConversion"/>
  </si>
  <si>
    <t>說明</t>
    <phoneticPr fontId="1" type="noConversion"/>
  </si>
  <si>
    <t>單位：新臺幣千元</t>
    <phoneticPr fontId="7" type="noConversion"/>
  </si>
  <si>
    <t>說明</t>
    <phoneticPr fontId="1" type="noConversion"/>
  </si>
  <si>
    <t>資產</t>
    <phoneticPr fontId="7" type="noConversion"/>
  </si>
  <si>
    <t>滯納金收入</t>
    <phoneticPr fontId="6" type="noConversion"/>
  </si>
  <si>
    <r>
      <t xml:space="preserve">     </t>
    </r>
    <r>
      <rPr>
        <b/>
        <sz val="11"/>
        <rFont val="標楷體"/>
        <family val="4"/>
        <charset val="136"/>
      </rPr>
      <t>合</t>
    </r>
    <r>
      <rPr>
        <b/>
        <sz val="11"/>
        <rFont val="Times New Roman"/>
        <family val="1"/>
      </rPr>
      <t xml:space="preserve">                                    </t>
    </r>
    <r>
      <rPr>
        <b/>
        <sz val="11"/>
        <rFont val="標楷體"/>
        <family val="4"/>
        <charset val="136"/>
      </rPr>
      <t>計</t>
    </r>
    <phoneticPr fontId="7" type="noConversion"/>
  </si>
  <si>
    <t>預計數</t>
    <phoneticPr fontId="7" type="noConversion"/>
  </si>
  <si>
    <t>公平價值變動列入損益之金融資產-流動-淨額</t>
    <phoneticPr fontId="7" type="noConversion"/>
  </si>
  <si>
    <t>金額</t>
    <phoneticPr fontId="7" type="noConversion"/>
  </si>
  <si>
    <t>持有至到期日金融資產-非流動</t>
    <phoneticPr fontId="7" type="noConversion"/>
  </si>
  <si>
    <t>二、國內債務證券</t>
    <phoneticPr fontId="7" type="noConversion"/>
  </si>
  <si>
    <t>三、國內權益證券</t>
    <phoneticPr fontId="7" type="noConversion"/>
  </si>
  <si>
    <t>四、國外債務證券</t>
    <phoneticPr fontId="7" type="noConversion"/>
  </si>
  <si>
    <t>公平價值變動列入損益之金融資產-非流動-淨額</t>
    <phoneticPr fontId="7" type="noConversion"/>
  </si>
  <si>
    <t>依國外委託經營及保管契約規定，赴受託機構及保管銀行辦理實地履約管理等所需之經費。</t>
    <phoneticPr fontId="7" type="noConversion"/>
  </si>
  <si>
    <t>％</t>
  </si>
  <si>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</si>
  <si>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</si>
  <si>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t>單位：新臺幣千元</t>
  </si>
  <si>
    <r>
      <t>比較增減</t>
    </r>
    <r>
      <rPr>
        <sz val="11"/>
        <rFont val="Times New Roman"/>
        <family val="1"/>
      </rPr>
      <t>(-)</t>
    </r>
    <phoneticPr fontId="1" type="noConversion"/>
  </si>
  <si>
    <r>
      <t>運</t>
    </r>
    <r>
      <rPr>
        <sz val="22"/>
        <rFont val="標楷體"/>
        <family val="4"/>
        <charset val="136"/>
      </rPr>
      <t>用</t>
    </r>
    <r>
      <rPr>
        <sz val="22"/>
        <rFont val="標楷體"/>
        <family val="4"/>
        <charset val="136"/>
      </rPr>
      <t>概</t>
    </r>
    <r>
      <rPr>
        <sz val="22"/>
        <rFont val="標楷體"/>
        <family val="4"/>
        <charset val="136"/>
      </rPr>
      <t>況</t>
    </r>
    <r>
      <rPr>
        <sz val="22"/>
        <rFont val="標楷體"/>
        <family val="4"/>
        <charset val="136"/>
      </rPr>
      <t>預</t>
    </r>
    <r>
      <rPr>
        <sz val="22"/>
        <rFont val="標楷體"/>
        <family val="4"/>
        <charset val="136"/>
      </rPr>
      <t>計</t>
    </r>
    <r>
      <rPr>
        <sz val="22"/>
        <rFont val="標楷體"/>
        <family val="4"/>
        <charset val="136"/>
      </rPr>
      <t>表</t>
    </r>
    <phoneticPr fontId="7" type="noConversion"/>
  </si>
  <si>
    <t>說明</t>
    <phoneticPr fontId="1" type="noConversion"/>
  </si>
  <si>
    <r>
      <t>預</t>
    </r>
    <r>
      <rPr>
        <sz val="22"/>
        <rFont val="標楷體"/>
        <family val="4"/>
        <charset val="136"/>
      </rPr>
      <t>計</t>
    </r>
    <r>
      <rPr>
        <sz val="22"/>
        <rFont val="標楷體"/>
        <family val="4"/>
        <charset val="136"/>
      </rPr>
      <t>平</t>
    </r>
    <r>
      <rPr>
        <sz val="22"/>
        <rFont val="標楷體"/>
        <family val="4"/>
        <charset val="136"/>
      </rPr>
      <t>衡</t>
    </r>
    <r>
      <rPr>
        <sz val="22"/>
        <rFont val="標楷體"/>
        <family val="4"/>
        <charset val="136"/>
      </rPr>
      <t>表</t>
    </r>
    <phoneticPr fontId="7" type="noConversion"/>
  </si>
  <si>
    <t>持有至到期日金融資產-流動</t>
    <phoneticPr fontId="7" type="noConversion"/>
  </si>
  <si>
    <t>負債</t>
    <phoneticPr fontId="7" type="noConversion"/>
  </si>
  <si>
    <t>項目</t>
    <phoneticPr fontId="7" type="noConversion"/>
  </si>
  <si>
    <t>滯納金收入明細表</t>
    <phoneticPr fontId="7" type="noConversion"/>
  </si>
  <si>
    <t>項目</t>
    <phoneticPr fontId="7" type="noConversion"/>
  </si>
  <si>
    <t>金額</t>
    <phoneticPr fontId="7" type="noConversion"/>
  </si>
  <si>
    <r>
      <t>中華民國</t>
    </r>
    <r>
      <rPr>
        <sz val="16"/>
        <rFont val="Times New Roman"/>
        <family val="1"/>
      </rPr>
      <t>101</t>
    </r>
    <r>
      <rPr>
        <sz val="16"/>
        <rFont val="標楷體"/>
        <family val="4"/>
        <charset val="136"/>
      </rPr>
      <t>年</t>
    </r>
    <r>
      <rPr>
        <sz val="16"/>
        <rFont val="Times New Roman"/>
        <family val="1"/>
      </rPr>
      <t>12</t>
    </r>
    <r>
      <rPr>
        <sz val="16"/>
        <rFont val="標楷體"/>
        <family val="4"/>
        <charset val="136"/>
      </rPr>
      <t>月</t>
    </r>
    <r>
      <rPr>
        <sz val="16"/>
        <rFont val="Times New Roman"/>
        <family val="1"/>
      </rPr>
      <t>31</t>
    </r>
    <r>
      <rPr>
        <sz val="16"/>
        <rFont val="標楷體"/>
        <family val="4"/>
        <charset val="136"/>
      </rPr>
      <t>日</t>
    </r>
    <phoneticPr fontId="7" type="noConversion"/>
  </si>
  <si>
    <t>換匯契約</t>
    <phoneticPr fontId="2" type="noConversion"/>
  </si>
  <si>
    <t>流動資產</t>
    <phoneticPr fontId="7" type="noConversion"/>
  </si>
  <si>
    <t>銀行存款</t>
    <phoneticPr fontId="7" type="noConversion"/>
  </si>
  <si>
    <t>附賣回有價證券投資</t>
    <phoneticPr fontId="7" type="noConversion"/>
  </si>
  <si>
    <t>短期票券</t>
    <phoneticPr fontId="2" type="noConversion"/>
  </si>
  <si>
    <t>債券</t>
    <phoneticPr fontId="2" type="noConversion"/>
  </si>
  <si>
    <t>應收提繳費</t>
    <phoneticPr fontId="7" type="noConversion"/>
  </si>
  <si>
    <t>應收收益</t>
    <phoneticPr fontId="7" type="noConversion"/>
  </si>
  <si>
    <t>應收利息</t>
    <phoneticPr fontId="7" type="noConversion"/>
  </si>
  <si>
    <t>其他應收款</t>
    <phoneticPr fontId="7" type="noConversion"/>
  </si>
  <si>
    <t>委託經營資產淨額</t>
    <phoneticPr fontId="7" type="noConversion"/>
  </si>
  <si>
    <t>催收款項</t>
    <phoneticPr fontId="7" type="noConversion"/>
  </si>
  <si>
    <t>其他資產</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</si>
  <si>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</si>
  <si>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t>單位：新臺幣千元</t>
    <phoneticPr fontId="7" type="noConversion"/>
  </si>
  <si>
    <t>明細科目</t>
    <phoneticPr fontId="7" type="noConversion"/>
  </si>
  <si>
    <t>本年度</t>
    <phoneticPr fontId="7" type="noConversion"/>
  </si>
  <si>
    <t>說明</t>
    <phoneticPr fontId="1" type="noConversion"/>
  </si>
  <si>
    <t>預算數</t>
    <phoneticPr fontId="7" type="noConversion"/>
  </si>
  <si>
    <t>中央登錄債券帳戶維護費及匯撥費</t>
    <phoneticPr fontId="6" type="noConversion"/>
  </si>
  <si>
    <t>票券集保帳戶維護費</t>
    <phoneticPr fontId="6" type="noConversion"/>
  </si>
  <si>
    <t>保管銀行保管費</t>
    <phoneticPr fontId="7" type="noConversion"/>
  </si>
  <si>
    <t>保管銀行保管費之稅捐</t>
    <phoneticPr fontId="7" type="noConversion"/>
  </si>
  <si>
    <t>國外委託經營經理費及保管費之稅捐</t>
    <phoneticPr fontId="7" type="noConversion"/>
  </si>
  <si>
    <t>國內外委託經營評選費用</t>
    <phoneticPr fontId="7" type="noConversion"/>
  </si>
  <si>
    <t>律師及顧問費</t>
    <phoneticPr fontId="7" type="noConversion"/>
  </si>
  <si>
    <t>國外委託經營實地訪察等費用</t>
    <phoneticPr fontId="7" type="noConversion"/>
  </si>
  <si>
    <t>權利使用費</t>
    <phoneticPr fontId="7" type="noConversion"/>
  </si>
  <si>
    <t>租用國內外股票、債券等分析軟體及資訊源費用。</t>
    <phoneticPr fontId="7" type="noConversion"/>
  </si>
  <si>
    <t>基金業務資訊系統委外維護費</t>
    <phoneticPr fontId="7" type="noConversion"/>
  </si>
  <si>
    <t xml:space="preserve"> 合                            計</t>
    <phoneticPr fontId="7" type="noConversion"/>
  </si>
  <si>
    <t>依交易金額及帳戶維護費率0.004%預估。</t>
    <phoneticPr fontId="7" type="noConversion"/>
  </si>
  <si>
    <t>依過去執行情形及本年度營運量預估國內委託經營業務，所須期貨交易稅、期貨手續費、債票券維護費、集保服務費、郵電費等非屬經理費及保管費之費用。</t>
  </si>
  <si>
    <t>前年度決算數</t>
    <phoneticPr fontId="7" type="noConversion"/>
  </si>
  <si>
    <t>科目名稱</t>
    <phoneticPr fontId="7" type="noConversion"/>
  </si>
  <si>
    <t>本年度預算數</t>
    <phoneticPr fontId="7" type="noConversion"/>
  </si>
  <si>
    <t>上年度預算數</t>
    <phoneticPr fontId="7" type="noConversion"/>
  </si>
  <si>
    <t>合計</t>
    <phoneticPr fontId="2" type="noConversion"/>
  </si>
  <si>
    <t>99年（前年）</t>
    <phoneticPr fontId="7" type="noConversion"/>
  </si>
  <si>
    <t>101年12月31日</t>
    <phoneticPr fontId="7" type="noConversion"/>
  </si>
  <si>
    <t>100年（上年）</t>
    <phoneticPr fontId="7" type="noConversion"/>
  </si>
  <si>
    <r>
      <t>比較增減</t>
    </r>
    <r>
      <rPr>
        <sz val="11"/>
        <rFont val="Times New Roman"/>
        <family val="1"/>
      </rPr>
      <t>(-)</t>
    </r>
    <phoneticPr fontId="7" type="noConversion"/>
  </si>
  <si>
    <t>12月31日實際數</t>
    <phoneticPr fontId="7" type="noConversion"/>
  </si>
  <si>
    <t>12月31日預計數</t>
    <phoneticPr fontId="7" type="noConversion"/>
  </si>
  <si>
    <t>股票</t>
    <phoneticPr fontId="2" type="noConversion"/>
  </si>
  <si>
    <t>受益憑證</t>
    <phoneticPr fontId="2" type="noConversion"/>
  </si>
  <si>
    <t>資產合計</t>
    <phoneticPr fontId="7" type="noConversion"/>
  </si>
  <si>
    <t>總支出</t>
    <phoneticPr fontId="2" type="noConversion"/>
  </si>
  <si>
    <r>
      <t>現</t>
    </r>
    <r>
      <rPr>
        <sz val="22"/>
        <rFont val="標楷體"/>
        <family val="4"/>
        <charset val="136"/>
      </rPr>
      <t>金</t>
    </r>
    <r>
      <rPr>
        <sz val="22"/>
        <rFont val="標楷體"/>
        <family val="4"/>
        <charset val="136"/>
      </rPr>
      <t>流</t>
    </r>
    <r>
      <rPr>
        <sz val="22"/>
        <rFont val="標楷體"/>
        <family val="4"/>
        <charset val="136"/>
      </rPr>
      <t>量</t>
    </r>
    <r>
      <rPr>
        <sz val="22"/>
        <rFont val="標楷體"/>
        <family val="4"/>
        <charset val="136"/>
      </rPr>
      <t>預</t>
    </r>
    <r>
      <rPr>
        <sz val="22"/>
        <rFont val="標楷體"/>
        <family val="4"/>
        <charset val="136"/>
      </rPr>
      <t>計</t>
    </r>
    <r>
      <rPr>
        <sz val="22"/>
        <rFont val="標楷體"/>
        <family val="4"/>
        <charset val="136"/>
      </rPr>
      <t>表</t>
    </r>
    <phoneticPr fontId="7" type="noConversion"/>
  </si>
  <si>
    <t>項目</t>
    <phoneticPr fontId="2" type="noConversion"/>
  </si>
  <si>
    <t>說明</t>
    <phoneticPr fontId="2" type="noConversion"/>
  </si>
  <si>
    <t>業務活動之現金流量</t>
    <phoneticPr fontId="6" type="noConversion"/>
  </si>
  <si>
    <t>投資活動之現金流量</t>
    <phoneticPr fontId="6" type="noConversion"/>
  </si>
  <si>
    <t>期初現金及約當現金</t>
    <phoneticPr fontId="6" type="noConversion"/>
  </si>
  <si>
    <t>期末現金及約當現金</t>
    <phoneticPr fontId="6" type="noConversion"/>
  </si>
  <si>
    <t>註：本表係採現金及約當現金基礎，包括現金及自投資日起3個月內到期或清償之債權證券。</t>
    <phoneticPr fontId="7" type="noConversion"/>
  </si>
  <si>
    <t>負債、基金及餘絀合計</t>
    <phoneticPr fontId="7" type="noConversion"/>
  </si>
  <si>
    <t>收繳給付預計表</t>
    <phoneticPr fontId="7" type="noConversion"/>
  </si>
  <si>
    <t>前年度決算數</t>
    <phoneticPr fontId="1" type="noConversion"/>
  </si>
  <si>
    <t>本年度預算數</t>
    <phoneticPr fontId="1" type="noConversion"/>
  </si>
  <si>
    <t>上年度預算數</t>
    <phoneticPr fontId="1" type="noConversion"/>
  </si>
  <si>
    <t>比較增減(-)</t>
    <phoneticPr fontId="7" type="noConversion"/>
  </si>
  <si>
    <t>%</t>
    <phoneticPr fontId="7" type="noConversion"/>
  </si>
  <si>
    <t>基金收繳</t>
    <phoneticPr fontId="7" type="noConversion"/>
  </si>
  <si>
    <t>基金給付</t>
    <phoneticPr fontId="7" type="noConversion"/>
  </si>
  <si>
    <t xml:space="preserve"> </t>
    <phoneticPr fontId="7" type="noConversion"/>
  </si>
  <si>
    <t>基金收繳給付淨額</t>
    <phoneticPr fontId="7" type="noConversion"/>
  </si>
  <si>
    <t>勞  工  退  休  基  金(新  制)</t>
    <phoneticPr fontId="7" type="noConversion"/>
  </si>
  <si>
    <t>攤銷電腦軟體</t>
  </si>
  <si>
    <t>匯款手續費</t>
    <phoneticPr fontId="6" type="noConversion"/>
  </si>
  <si>
    <t xml:space="preserve">  退休金給付</t>
  </si>
  <si>
    <t>流動負債</t>
    <phoneticPr fontId="7" type="noConversion"/>
  </si>
  <si>
    <t>應付費用</t>
    <phoneticPr fontId="7" type="noConversion"/>
  </si>
  <si>
    <t>其他應付款</t>
    <phoneticPr fontId="7" type="noConversion"/>
  </si>
  <si>
    <t>基金及餘絀</t>
    <phoneticPr fontId="7" type="noConversion"/>
  </si>
  <si>
    <t>基金</t>
    <phoneticPr fontId="7" type="noConversion"/>
  </si>
  <si>
    <t>勞工退休基金-本金</t>
    <phoneticPr fontId="7" type="noConversion"/>
  </si>
  <si>
    <t>勞工退休基金-收益</t>
    <phoneticPr fontId="7" type="noConversion"/>
  </si>
  <si>
    <t>餘絀</t>
    <phoneticPr fontId="7" type="noConversion"/>
  </si>
  <si>
    <t>累積餘絀</t>
    <phoneticPr fontId="7" type="noConversion"/>
  </si>
  <si>
    <t>辦理委託經營之律師及顧問費等。</t>
    <phoneticPr fontId="7" type="noConversion"/>
  </si>
  <si>
    <t>註：本表係採應計基礎編制。</t>
    <phoneticPr fontId="7" type="noConversion"/>
  </si>
  <si>
    <t>六、國外另類投資</t>
    <phoneticPr fontId="7" type="noConversion"/>
  </si>
  <si>
    <t xml:space="preserve"> 勞  工  退  休  基  金 (新 制)</t>
    <phoneticPr fontId="7" type="noConversion"/>
  </si>
  <si>
    <t>委託經營逕扣費用分析表</t>
    <phoneticPr fontId="7" type="noConversion"/>
  </si>
  <si>
    <t>單位：新臺幣千元</t>
    <phoneticPr fontId="7" type="noConversion"/>
  </si>
  <si>
    <t>項目</t>
    <phoneticPr fontId="7" type="noConversion"/>
  </si>
  <si>
    <t>營運量</t>
    <phoneticPr fontId="7" type="noConversion"/>
  </si>
  <si>
    <r>
      <t>費</t>
    </r>
    <r>
      <rPr>
        <sz val="12"/>
        <rFont val="Times New Roman"/>
        <family val="1"/>
      </rPr>
      <t xml:space="preserve"> </t>
    </r>
    <r>
      <rPr>
        <sz val="12"/>
        <rFont val="標楷體"/>
        <family val="4"/>
        <charset val="136"/>
      </rPr>
      <t>率</t>
    </r>
    <phoneticPr fontId="7" type="noConversion"/>
  </si>
  <si>
    <r>
      <t>期</t>
    </r>
    <r>
      <rPr>
        <sz val="12"/>
        <rFont val="Times New Roman"/>
        <family val="1"/>
      </rPr>
      <t xml:space="preserve">    </t>
    </r>
    <r>
      <rPr>
        <sz val="12"/>
        <rFont val="標楷體"/>
        <family val="4"/>
        <charset val="136"/>
      </rPr>
      <t>限</t>
    </r>
    <phoneticPr fontId="7" type="noConversion"/>
  </si>
  <si>
    <r>
      <t>金</t>
    </r>
    <r>
      <rPr>
        <sz val="11"/>
        <rFont val="Times New Roman"/>
        <family val="1"/>
      </rPr>
      <t xml:space="preserve">    </t>
    </r>
    <r>
      <rPr>
        <sz val="11"/>
        <rFont val="標楷體"/>
        <family val="4"/>
        <charset val="136"/>
      </rPr>
      <t>額</t>
    </r>
    <phoneticPr fontId="7" type="noConversion"/>
  </si>
  <si>
    <t>說明</t>
    <phoneticPr fontId="1" type="noConversion"/>
  </si>
  <si>
    <t>（平均餘額）</t>
    <phoneticPr fontId="7" type="noConversion"/>
  </si>
  <si>
    <t>經理費－國內委託經營</t>
    <phoneticPr fontId="6" type="noConversion"/>
  </si>
  <si>
    <t>一年</t>
    <phoneticPr fontId="7" type="noConversion"/>
  </si>
  <si>
    <t>經理費－國外委託經營</t>
    <phoneticPr fontId="6" type="noConversion"/>
  </si>
  <si>
    <t>保管費－國內委託經營</t>
    <phoneticPr fontId="6" type="noConversion"/>
  </si>
  <si>
    <t>依平均費率0.0052％編列。</t>
    <phoneticPr fontId="2" type="noConversion"/>
  </si>
  <si>
    <t>保管費－國外委託經營</t>
    <phoneticPr fontId="6" type="noConversion"/>
  </si>
  <si>
    <t>一年</t>
    <phoneticPr fontId="7" type="noConversion"/>
  </si>
  <si>
    <t>其他費用－國內委託經營</t>
    <phoneticPr fontId="2" type="noConversion"/>
  </si>
  <si>
    <t>其他費用－國外委託經營</t>
    <phoneticPr fontId="2" type="noConversion"/>
  </si>
  <si>
    <t>依過去執行情形及本年度營運量預估國外委託經營業務，所須證券交易所費用、存託憑證處理費用、股務處理費等非屬經理費及保管費之費用。</t>
    <phoneticPr fontId="2" type="noConversion"/>
  </si>
  <si>
    <t>合        計</t>
    <phoneticPr fontId="7" type="noConversion"/>
  </si>
  <si>
    <t xml:space="preserve">  股票</t>
    <phoneticPr fontId="2" type="noConversion"/>
  </si>
  <si>
    <t>借券</t>
    <phoneticPr fontId="2" type="noConversion"/>
  </si>
  <si>
    <t>無形資產</t>
    <phoneticPr fontId="7" type="noConversion"/>
  </si>
  <si>
    <t>依委託投資契約所訂績效級距彈性費率0.05%~0.45%之平均數編列。</t>
    <phoneticPr fontId="2" type="noConversion"/>
  </si>
  <si>
    <t>依每日匯款手續費240元與金融機構營業天數，及預估國內債券到期及領息金額與匯款手續費費率估算。</t>
    <phoneticPr fontId="7" type="noConversion"/>
  </si>
  <si>
    <t>建置績效管理性報表等系統，依使用年限編列攤銷費用。</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</si>
  <si>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</si>
  <si>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r>
      <t>收</t>
    </r>
    <r>
      <rPr>
        <sz val="22"/>
        <rFont val="標楷體"/>
        <family val="4"/>
        <charset val="136"/>
      </rPr>
      <t>支</t>
    </r>
    <r>
      <rPr>
        <sz val="22"/>
        <rFont val="標楷體"/>
        <family val="4"/>
        <charset val="136"/>
      </rPr>
      <t>餘</t>
    </r>
    <r>
      <rPr>
        <sz val="22"/>
        <rFont val="標楷體"/>
        <family val="4"/>
        <charset val="136"/>
      </rPr>
      <t>絀</t>
    </r>
    <r>
      <rPr>
        <sz val="22"/>
        <rFont val="標楷體"/>
        <family val="4"/>
        <charset val="136"/>
      </rPr>
      <t>預</t>
    </r>
    <r>
      <rPr>
        <sz val="22"/>
        <rFont val="標楷體"/>
        <family val="4"/>
        <charset val="136"/>
      </rPr>
      <t>計</t>
    </r>
    <r>
      <rPr>
        <sz val="22"/>
        <rFont val="標楷體"/>
        <family val="4"/>
        <charset val="136"/>
      </rPr>
      <t>表</t>
    </r>
    <phoneticPr fontId="7" type="noConversion"/>
  </si>
  <si>
    <t>單位：新臺幣千元</t>
    <phoneticPr fontId="7" type="noConversion"/>
  </si>
  <si>
    <t>前年度決算數</t>
    <phoneticPr fontId="2" type="noConversion"/>
  </si>
  <si>
    <r>
      <t>本</t>
    </r>
    <r>
      <rPr>
        <sz val="12"/>
        <rFont val="標楷體"/>
        <family val="4"/>
        <charset val="136"/>
      </rPr>
      <t>年</t>
    </r>
    <r>
      <rPr>
        <sz val="12"/>
        <rFont val="標楷體"/>
        <family val="4"/>
        <charset val="136"/>
      </rPr>
      <t>度</t>
    </r>
    <r>
      <rPr>
        <sz val="12"/>
        <rFont val="標楷體"/>
        <family val="4"/>
        <charset val="136"/>
      </rPr>
      <t>預算數</t>
    </r>
    <phoneticPr fontId="2" type="noConversion"/>
  </si>
  <si>
    <t>上年度預算數</t>
    <phoneticPr fontId="2" type="noConversion"/>
  </si>
  <si>
    <r>
      <t>比</t>
    </r>
    <r>
      <rPr>
        <sz val="12"/>
        <rFont val="Times New Roman"/>
        <family val="1"/>
      </rPr>
      <t xml:space="preserve"> </t>
    </r>
    <r>
      <rPr>
        <sz val="12"/>
        <rFont val="標楷體"/>
        <family val="4"/>
        <charset val="136"/>
      </rPr>
      <t>較</t>
    </r>
    <r>
      <rPr>
        <sz val="12"/>
        <rFont val="Times New Roman"/>
        <family val="1"/>
      </rPr>
      <t xml:space="preserve"> </t>
    </r>
    <r>
      <rPr>
        <sz val="12"/>
        <rFont val="標楷體"/>
        <family val="4"/>
        <charset val="136"/>
      </rPr>
      <t>增</t>
    </r>
    <r>
      <rPr>
        <sz val="12"/>
        <rFont val="Times New Roman"/>
        <family val="1"/>
      </rPr>
      <t xml:space="preserve"> </t>
    </r>
    <r>
      <rPr>
        <sz val="12"/>
        <rFont val="標楷體"/>
        <family val="4"/>
        <charset val="136"/>
      </rPr>
      <t>減</t>
    </r>
    <r>
      <rPr>
        <sz val="12"/>
        <rFont val="Times New Roman"/>
        <family val="1"/>
      </rPr>
      <t>(-)</t>
    </r>
    <phoneticPr fontId="2" type="noConversion"/>
  </si>
  <si>
    <t>說明</t>
    <phoneticPr fontId="1" type="noConversion"/>
  </si>
  <si>
    <t>金  額</t>
    <phoneticPr fontId="2" type="noConversion"/>
  </si>
  <si>
    <r>
      <t>金</t>
    </r>
    <r>
      <rPr>
        <sz val="12"/>
        <rFont val="Times New Roman"/>
        <family val="1"/>
      </rPr>
      <t xml:space="preserve">    </t>
    </r>
    <r>
      <rPr>
        <sz val="12"/>
        <rFont val="標楷體"/>
        <family val="4"/>
        <charset val="136"/>
      </rPr>
      <t>額</t>
    </r>
    <phoneticPr fontId="2" type="noConversion"/>
  </si>
  <si>
    <t>金   額</t>
    <phoneticPr fontId="2" type="noConversion"/>
  </si>
  <si>
    <t>總收入</t>
    <phoneticPr fontId="7" type="noConversion"/>
  </si>
  <si>
    <r>
      <t>詳第</t>
    </r>
    <r>
      <rPr>
        <sz val="9"/>
        <rFont val="Times New Roman"/>
        <family val="1"/>
      </rPr>
      <t>13</t>
    </r>
    <r>
      <rPr>
        <sz val="9"/>
        <rFont val="標楷體"/>
        <family val="4"/>
        <charset val="136"/>
      </rPr>
      <t>頁滯納金收入明細表</t>
    </r>
    <phoneticPr fontId="7" type="noConversion"/>
  </si>
  <si>
    <t>總支出</t>
    <phoneticPr fontId="7" type="noConversion"/>
  </si>
  <si>
    <t>本期賸餘（短絀）</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</si>
  <si>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phoneticPr fontId="7" type="noConversion"/>
  </si>
  <si>
    <t>餘絀撥補預計表</t>
    <phoneticPr fontId="7" type="noConversion"/>
  </si>
  <si>
    <t xml:space="preserve"> 本年度預算數</t>
    <phoneticPr fontId="2" type="noConversion"/>
  </si>
  <si>
    <t>金     額</t>
    <phoneticPr fontId="2" type="noConversion"/>
  </si>
  <si>
    <t>賸餘之部</t>
    <phoneticPr fontId="6" type="noConversion"/>
  </si>
  <si>
    <t>分配之部</t>
    <phoneticPr fontId="6" type="noConversion"/>
  </si>
  <si>
    <t>未分配賸餘</t>
    <phoneticPr fontId="7" type="noConversion"/>
  </si>
  <si>
    <t xml:space="preserve"> 勞  工  退  休  基  金  (新 制) </t>
    <phoneticPr fontId="7" type="noConversion"/>
  </si>
  <si>
    <t>單位：新臺幣千元</t>
    <phoneticPr fontId="7" type="noConversion"/>
  </si>
  <si>
    <t>項目</t>
    <phoneticPr fontId="7" type="noConversion"/>
  </si>
  <si>
    <t>營運量</t>
    <phoneticPr fontId="7" type="noConversion"/>
  </si>
  <si>
    <t>利率</t>
    <phoneticPr fontId="7" type="noConversion"/>
  </si>
  <si>
    <t>期限</t>
    <phoneticPr fontId="7" type="noConversion"/>
  </si>
  <si>
    <t>金額</t>
    <phoneticPr fontId="7" type="noConversion"/>
  </si>
  <si>
    <t>說明</t>
    <phoneticPr fontId="1" type="noConversion"/>
  </si>
  <si>
    <t>（平均餘額）</t>
    <phoneticPr fontId="7" type="noConversion"/>
  </si>
  <si>
    <t>銀行存款息</t>
    <phoneticPr fontId="7" type="noConversion"/>
  </si>
  <si>
    <t>一年</t>
    <phoneticPr fontId="7" type="noConversion"/>
  </si>
  <si>
    <r>
      <t>合　　</t>
    </r>
    <r>
      <rPr>
        <sz val="11"/>
        <rFont val="Times New Roman"/>
        <family val="1"/>
      </rPr>
      <t xml:space="preserve">                 </t>
    </r>
    <r>
      <rPr>
        <sz val="11"/>
        <rFont val="標楷體"/>
        <family val="4"/>
        <charset val="136"/>
      </rPr>
      <t>計</t>
    </r>
    <phoneticPr fontId="7" type="noConversion"/>
  </si>
  <si>
    <t xml:space="preserve"> 勞  工  退  休  基  金 (新 制)</t>
    <phoneticPr fontId="7" type="noConversion"/>
  </si>
  <si>
    <t>單位：新臺幣千元</t>
    <phoneticPr fontId="7" type="noConversion"/>
  </si>
  <si>
    <t>項目</t>
    <phoneticPr fontId="7" type="noConversion"/>
  </si>
  <si>
    <t>營運量</t>
    <phoneticPr fontId="7" type="noConversion"/>
  </si>
  <si>
    <r>
      <t>報</t>
    </r>
    <r>
      <rPr>
        <sz val="12"/>
        <rFont val="Times New Roman"/>
        <family val="1"/>
      </rPr>
      <t xml:space="preserve"> </t>
    </r>
    <r>
      <rPr>
        <sz val="12"/>
        <rFont val="標楷體"/>
        <family val="4"/>
        <charset val="136"/>
      </rPr>
      <t>酬</t>
    </r>
    <r>
      <rPr>
        <sz val="12"/>
        <rFont val="Times New Roman"/>
        <family val="1"/>
      </rPr>
      <t xml:space="preserve"> </t>
    </r>
    <r>
      <rPr>
        <sz val="12"/>
        <rFont val="標楷體"/>
        <family val="4"/>
        <charset val="136"/>
      </rPr>
      <t>率</t>
    </r>
    <phoneticPr fontId="7" type="noConversion"/>
  </si>
  <si>
    <r>
      <t>期</t>
    </r>
    <r>
      <rPr>
        <sz val="12"/>
        <rFont val="Times New Roman"/>
        <family val="1"/>
      </rPr>
      <t xml:space="preserve">    </t>
    </r>
    <r>
      <rPr>
        <sz val="12"/>
        <rFont val="標楷體"/>
        <family val="4"/>
        <charset val="136"/>
      </rPr>
      <t>限</t>
    </r>
    <phoneticPr fontId="7" type="noConversion"/>
  </si>
  <si>
    <r>
      <t>金</t>
    </r>
    <r>
      <rPr>
        <sz val="11"/>
        <rFont val="Times New Roman"/>
        <family val="1"/>
      </rPr>
      <t xml:space="preserve">    </t>
    </r>
    <r>
      <rPr>
        <sz val="11"/>
        <rFont val="標楷體"/>
        <family val="4"/>
        <charset val="136"/>
      </rPr>
      <t>額</t>
    </r>
    <phoneticPr fontId="7" type="noConversion"/>
  </si>
  <si>
    <t>說明</t>
    <phoneticPr fontId="1" type="noConversion"/>
  </si>
  <si>
    <t>（平均餘額）</t>
    <phoneticPr fontId="7" type="noConversion"/>
  </si>
  <si>
    <t>國內權益證券</t>
    <phoneticPr fontId="7" type="noConversion"/>
  </si>
  <si>
    <t>一年</t>
    <phoneticPr fontId="7" type="noConversion"/>
  </si>
  <si>
    <t>國內債務證券－委託經營</t>
    <phoneticPr fontId="7" type="noConversion"/>
  </si>
  <si>
    <t>國外權益證券</t>
    <phoneticPr fontId="7" type="noConversion"/>
  </si>
  <si>
    <t>國外債務證券－委託經營</t>
    <phoneticPr fontId="7" type="noConversion"/>
  </si>
  <si>
    <t>國外另類投資</t>
    <phoneticPr fontId="7" type="noConversion"/>
  </si>
  <si>
    <t>合        計</t>
    <phoneticPr fontId="7" type="noConversion"/>
  </si>
  <si>
    <t>現金及約當現金之淨增（淨減）</t>
    <phoneticPr fontId="6" type="noConversion"/>
  </si>
  <si>
    <t xml:space="preserve">  退休金收入</t>
    <phoneticPr fontId="2" type="noConversion"/>
  </si>
  <si>
    <t>投資業務收入</t>
    <phoneticPr fontId="2" type="noConversion"/>
  </si>
  <si>
    <t>手續費收入</t>
    <phoneticPr fontId="7" type="noConversion"/>
  </si>
  <si>
    <t>存款利息收入</t>
    <phoneticPr fontId="7" type="noConversion"/>
  </si>
  <si>
    <t>滯納金收入</t>
    <phoneticPr fontId="7" type="noConversion"/>
  </si>
  <si>
    <t>投資業務成本</t>
    <phoneticPr fontId="7" type="noConversion"/>
  </si>
  <si>
    <t>籌資活動之現金流量</t>
    <phoneticPr fontId="6" type="noConversion"/>
  </si>
  <si>
    <t>預收退休金</t>
    <phoneticPr fontId="7" type="noConversion"/>
  </si>
  <si>
    <t>淨值</t>
    <phoneticPr fontId="2" type="noConversion"/>
  </si>
  <si>
    <t>累積餘絀</t>
    <phoneticPr fontId="7" type="noConversion"/>
  </si>
  <si>
    <t>勞工退休基金-本金</t>
    <phoneticPr fontId="7" type="noConversion"/>
  </si>
  <si>
    <t>勞工退休基金-收益</t>
    <phoneticPr fontId="7" type="noConversion"/>
  </si>
  <si>
    <t>特別股</t>
    <phoneticPr fontId="2" type="noConversion"/>
  </si>
  <si>
    <t>股權連結商品</t>
    <phoneticPr fontId="2" type="noConversion"/>
  </si>
  <si>
    <t>國內債務證券息－自行運用</t>
    <phoneticPr fontId="7" type="noConversion"/>
  </si>
  <si>
    <t>國外債務證券息－自行運用</t>
    <phoneticPr fontId="7" type="noConversion"/>
  </si>
  <si>
    <t>支出明細表</t>
    <phoneticPr fontId="7" type="noConversion"/>
  </si>
  <si>
    <r>
      <t>詳第</t>
    </r>
    <r>
      <rPr>
        <sz val="9"/>
        <rFont val="Times New Roman"/>
        <family val="1"/>
      </rPr>
      <t>14</t>
    </r>
    <r>
      <rPr>
        <sz val="9"/>
        <rFont val="標楷體"/>
        <family val="4"/>
        <charset val="136"/>
      </rPr>
      <t>頁支出明細表</t>
    </r>
    <phoneticPr fontId="7" type="noConversion"/>
  </si>
  <si>
    <t>投資業務成本</t>
    <phoneticPr fontId="2" type="noConversion"/>
  </si>
  <si>
    <t>投資業務收入明細表</t>
    <phoneticPr fontId="7" type="noConversion"/>
  </si>
  <si>
    <t>存款利息收入明細表</t>
    <phoneticPr fontId="7" type="noConversion"/>
  </si>
  <si>
    <r>
      <t>呆帳</t>
    </r>
    <r>
      <rPr>
        <sz val="11"/>
        <rFont val="Times New Roman"/>
        <family val="1"/>
      </rPr>
      <t/>
    </r>
    <phoneticPr fontId="7" type="noConversion"/>
  </si>
  <si>
    <t>呆帳</t>
    <phoneticPr fontId="7" type="noConversion"/>
  </si>
  <si>
    <t>雜項業務收入</t>
    <phoneticPr fontId="7" type="noConversion"/>
  </si>
  <si>
    <t>利息收入</t>
    <phoneticPr fontId="6" type="noConversion"/>
  </si>
  <si>
    <t>投資業務成本-手續費費用分析表</t>
    <phoneticPr fontId="7" type="noConversion"/>
  </si>
  <si>
    <r>
      <t>詳第</t>
    </r>
    <r>
      <rPr>
        <sz val="9"/>
        <rFont val="Times New Roman"/>
        <family val="1"/>
      </rPr>
      <t>11</t>
    </r>
    <r>
      <rPr>
        <sz val="9"/>
        <rFont val="標楷體"/>
        <family val="4"/>
        <charset val="136"/>
      </rPr>
      <t>投資業務收入明細表</t>
    </r>
    <phoneticPr fontId="7" type="noConversion"/>
  </si>
  <si>
    <r>
      <t>詳第</t>
    </r>
    <r>
      <rPr>
        <sz val="9"/>
        <rFont val="Times New Roman"/>
        <family val="1"/>
      </rPr>
      <t>12</t>
    </r>
    <r>
      <rPr>
        <sz val="9"/>
        <rFont val="標楷體"/>
        <family val="4"/>
        <charset val="136"/>
      </rPr>
      <t>頁存款利息收入明細表</t>
    </r>
    <phoneticPr fontId="7" type="noConversion"/>
  </si>
  <si>
    <t>兌換短絀</t>
    <phoneticPr fontId="7" type="noConversion"/>
  </si>
  <si>
    <r>
      <t>詳第</t>
    </r>
    <r>
      <rPr>
        <sz val="9"/>
        <rFont val="Times New Roman"/>
        <family val="1"/>
      </rPr>
      <t>19</t>
    </r>
    <r>
      <rPr>
        <sz val="9"/>
        <rFont val="標楷體"/>
        <family val="4"/>
        <charset val="136"/>
      </rPr>
      <t>頁投資業務成本</t>
    </r>
    <r>
      <rPr>
        <sz val="9"/>
        <rFont val="Times New Roman"/>
        <family val="1"/>
      </rPr>
      <t>-</t>
    </r>
    <r>
      <rPr>
        <sz val="9"/>
        <rFont val="標楷體"/>
        <family val="4"/>
        <charset val="136"/>
      </rPr>
      <t>手續費費用分析表</t>
    </r>
    <phoneticPr fontId="7" type="noConversion"/>
  </si>
  <si>
    <t>詳第19頁投資業務成本-手續費費用分析表</t>
    <phoneticPr fontId="2" type="noConversion"/>
  </si>
  <si>
    <t>雜項收入</t>
    <phoneticPr fontId="2" type="noConversion"/>
  </si>
  <si>
    <t>現金</t>
    <phoneticPr fontId="2" type="noConversion"/>
  </si>
  <si>
    <t>流動金融資產</t>
    <phoneticPr fontId="2" type="noConversion"/>
  </si>
  <si>
    <t>透過餘絀按公允價值衡量之金融資產-流動-淨額</t>
    <phoneticPr fontId="7" type="noConversion"/>
  </si>
  <si>
    <t>持有至到期日金融資產-流動</t>
    <phoneticPr fontId="7" type="noConversion"/>
  </si>
  <si>
    <t>委託經營資產淨額</t>
    <phoneticPr fontId="7" type="noConversion"/>
  </si>
  <si>
    <t>其他金融資產-流動</t>
    <phoneticPr fontId="7" type="noConversion"/>
  </si>
  <si>
    <t>應收退休金</t>
    <phoneticPr fontId="7" type="noConversion"/>
  </si>
  <si>
    <t>應收收益</t>
    <phoneticPr fontId="7" type="noConversion"/>
  </si>
  <si>
    <t>應收利息</t>
    <phoneticPr fontId="7" type="noConversion"/>
  </si>
  <si>
    <t>其他預付款</t>
    <phoneticPr fontId="7" type="noConversion"/>
  </si>
  <si>
    <t>透過餘絀按公允價值衡量之金融資產-非流動-淨額</t>
    <phoneticPr fontId="7" type="noConversion"/>
  </si>
  <si>
    <t>持有至到期日金融資產-非流動</t>
    <phoneticPr fontId="7" type="noConversion"/>
  </si>
  <si>
    <t>電腦軟體</t>
    <phoneticPr fontId="7" type="noConversion"/>
  </si>
  <si>
    <t>催收款項</t>
    <phoneticPr fontId="7" type="noConversion"/>
  </si>
  <si>
    <t>備抵呆帳－催收款項</t>
    <phoneticPr fontId="7" type="noConversion"/>
  </si>
  <si>
    <t>暫付及待結轉帳項</t>
    <phoneticPr fontId="7" type="noConversion"/>
  </si>
  <si>
    <t>什項資產</t>
    <phoneticPr fontId="7" type="noConversion"/>
  </si>
  <si>
    <t>定期存款</t>
    <phoneticPr fontId="7" type="noConversion"/>
  </si>
  <si>
    <t>定期存款</t>
    <phoneticPr fontId="7" type="noConversion"/>
  </si>
  <si>
    <t>附賣回有價證券投資-債券</t>
    <phoneticPr fontId="7" type="noConversion"/>
  </si>
  <si>
    <t>預付款項</t>
    <phoneticPr fontId="2" type="noConversion"/>
  </si>
  <si>
    <t>非流動金融資產</t>
    <phoneticPr fontId="2" type="noConversion"/>
  </si>
  <si>
    <t>其他金融資產-非流動</t>
    <phoneticPr fontId="7" type="noConversion"/>
  </si>
  <si>
    <t>投資、長期應收款、貸墊款及準備金</t>
    <phoneticPr fontId="7" type="noConversion"/>
  </si>
  <si>
    <t>應付款項</t>
    <phoneticPr fontId="2" type="noConversion"/>
  </si>
  <si>
    <t>應收款項</t>
    <phoneticPr fontId="2" type="noConversion"/>
  </si>
  <si>
    <t>預收款項</t>
    <phoneticPr fontId="2" type="noConversion"/>
  </si>
  <si>
    <t>收取利息</t>
    <phoneticPr fontId="6" type="noConversion"/>
  </si>
  <si>
    <t>未計利息股利之本期賸餘(短絀)</t>
    <phoneticPr fontId="6" type="noConversion"/>
  </si>
  <si>
    <t>調整非現金項目</t>
    <phoneticPr fontId="6" type="noConversion"/>
  </si>
  <si>
    <r>
      <t>提繳勞工退休基金</t>
    </r>
    <r>
      <rPr>
        <sz val="11"/>
        <rFont val="Times New Roman"/>
        <family val="1"/>
      </rPr>
      <t/>
    </r>
    <phoneticPr fontId="6" type="noConversion"/>
  </si>
  <si>
    <r>
      <t>給付勞工退休金</t>
    </r>
    <r>
      <rPr>
        <sz val="11"/>
        <rFont val="Times New Roman"/>
        <family val="1"/>
      </rPr>
      <t/>
    </r>
    <phoneticPr fontId="6" type="noConversion"/>
  </si>
  <si>
    <t>利息股利之調整</t>
    <phoneticPr fontId="6" type="noConversion"/>
  </si>
  <si>
    <t>攤銷</t>
    <phoneticPr fontId="6" type="noConversion"/>
  </si>
  <si>
    <t>其他</t>
    <phoneticPr fontId="6" type="noConversion"/>
  </si>
  <si>
    <t>流動資產淨增</t>
    <phoneticPr fontId="6" type="noConversion"/>
  </si>
  <si>
    <t>未計利息股利之現金流入(流出)</t>
    <phoneticPr fontId="6" type="noConversion"/>
  </si>
  <si>
    <t>業務活動之淨現金流入（流出）</t>
    <phoneticPr fontId="6" type="noConversion"/>
  </si>
  <si>
    <t>增加投資</t>
    <phoneticPr fontId="6" type="noConversion"/>
  </si>
  <si>
    <t>增加無形資產</t>
    <phoneticPr fontId="6" type="noConversion"/>
  </si>
  <si>
    <t>投資活動之淨現金流入（流出）</t>
    <phoneticPr fontId="6" type="noConversion"/>
  </si>
  <si>
    <t>針對催收款項滯納金部分編列呆帳。</t>
    <phoneticPr fontId="2" type="noConversion"/>
  </si>
  <si>
    <t>科目</t>
    <phoneticPr fontId="7" type="noConversion"/>
  </si>
  <si>
    <t>籌資活動之淨現金流入（流出）</t>
    <phoneticPr fontId="6" type="noConversion"/>
  </si>
  <si>
    <t>累積賸餘</t>
    <phoneticPr fontId="2" type="noConversion"/>
  </si>
  <si>
    <t>累積賸餘</t>
    <phoneticPr fontId="7" type="noConversion"/>
  </si>
  <si>
    <t>提存呆帳及評價短絀</t>
    <phoneticPr fontId="6" type="noConversion"/>
  </si>
  <si>
    <t>基金業務資訊系統委外維護等所需費用。</t>
    <phoneticPr fontId="7" type="noConversion"/>
  </si>
  <si>
    <t>收取股利</t>
    <phoneticPr fontId="6" type="noConversion"/>
  </si>
  <si>
    <t>支付利息</t>
    <phoneticPr fontId="6" type="noConversion"/>
  </si>
  <si>
    <t>會計政策變動及前期錯誤
更正累積影響數</t>
    <phoneticPr fontId="6" type="noConversion"/>
  </si>
  <si>
    <t>本期賸餘</t>
    <phoneticPr fontId="6" type="noConversion"/>
  </si>
  <si>
    <t>前期未分配賸餘</t>
    <phoneticPr fontId="6" type="noConversion"/>
  </si>
  <si>
    <t>業務賸餘</t>
    <phoneticPr fontId="6" type="noConversion"/>
  </si>
  <si>
    <r>
      <rPr>
        <sz val="11"/>
        <rFont val="標楷體"/>
        <family val="4"/>
        <charset val="136"/>
      </rPr>
      <t>業務外賸餘</t>
    </r>
    <r>
      <rPr>
        <sz val="11"/>
        <rFont val="Times New Roman"/>
        <family val="1"/>
      </rPr>
      <t>-</t>
    </r>
    <r>
      <rPr>
        <sz val="11"/>
        <rFont val="標楷體"/>
        <family val="4"/>
        <charset val="136"/>
      </rPr>
      <t>滯納金</t>
    </r>
    <phoneticPr fontId="6" type="noConversion"/>
  </si>
  <si>
    <t>累積餘絀</t>
    <phoneticPr fontId="6" type="noConversion"/>
  </si>
  <si>
    <t>賸餘撥充基金數</t>
    <phoneticPr fontId="6" type="noConversion"/>
  </si>
  <si>
    <t>勞工退休基金</t>
    <phoneticPr fontId="2" type="noConversion"/>
  </si>
  <si>
    <t>負債及淨值合計</t>
    <phoneticPr fontId="7" type="noConversion"/>
  </si>
  <si>
    <r>
      <t>中華民國</t>
    </r>
    <r>
      <rPr>
        <sz val="16"/>
        <rFont val="Times New Roman"/>
        <family val="1"/>
      </rPr>
      <t>108</t>
    </r>
    <r>
      <rPr>
        <sz val="16"/>
        <rFont val="標楷體"/>
        <family val="4"/>
        <charset val="136"/>
      </rPr>
      <t>年度</t>
    </r>
    <phoneticPr fontId="7" type="noConversion"/>
  </si>
  <si>
    <t>中華民國108年度</t>
    <phoneticPr fontId="7" type="noConversion"/>
  </si>
  <si>
    <t>中 華 民 國 108 年 度</t>
    <phoneticPr fontId="7" type="noConversion"/>
  </si>
  <si>
    <t>107年（上年）</t>
    <phoneticPr fontId="7" type="noConversion"/>
  </si>
  <si>
    <t>108年12月31日</t>
    <phoneticPr fontId="7" type="noConversion"/>
  </si>
  <si>
    <r>
      <t>中華民國</t>
    </r>
    <r>
      <rPr>
        <sz val="16"/>
        <rFont val="Times New Roman"/>
        <family val="1"/>
      </rPr>
      <t>108</t>
    </r>
    <r>
      <rPr>
        <sz val="16"/>
        <rFont val="標楷體"/>
        <family val="4"/>
        <charset val="136"/>
      </rPr>
      <t>年</t>
    </r>
    <r>
      <rPr>
        <sz val="16"/>
        <rFont val="Times New Roman"/>
        <family val="1"/>
      </rPr>
      <t>12</t>
    </r>
    <r>
      <rPr>
        <sz val="16"/>
        <rFont val="標楷體"/>
        <family val="4"/>
        <charset val="136"/>
      </rPr>
      <t>月</t>
    </r>
    <r>
      <rPr>
        <sz val="16"/>
        <rFont val="Times New Roman"/>
        <family val="1"/>
      </rPr>
      <t>31</t>
    </r>
    <r>
      <rPr>
        <sz val="16"/>
        <rFont val="標楷體"/>
        <family val="4"/>
        <charset val="136"/>
      </rPr>
      <t>日</t>
    </r>
    <phoneticPr fontId="7" type="noConversion"/>
  </si>
  <si>
    <t>106年（前年）</t>
    <phoneticPr fontId="7" type="noConversion"/>
  </si>
  <si>
    <r>
      <t>中</t>
    </r>
    <r>
      <rPr>
        <sz val="16"/>
        <rFont val="Times New Roman"/>
        <family val="1"/>
      </rPr>
      <t xml:space="preserve"> </t>
    </r>
    <r>
      <rPr>
        <sz val="16"/>
        <rFont val="標楷體"/>
        <family val="4"/>
        <charset val="136"/>
      </rPr>
      <t>華</t>
    </r>
    <r>
      <rPr>
        <sz val="16"/>
        <rFont val="Times New Roman"/>
        <family val="1"/>
      </rPr>
      <t xml:space="preserve"> </t>
    </r>
    <r>
      <rPr>
        <sz val="16"/>
        <rFont val="標楷體"/>
        <family val="4"/>
        <charset val="136"/>
      </rPr>
      <t>民</t>
    </r>
    <r>
      <rPr>
        <sz val="16"/>
        <rFont val="Times New Roman"/>
        <family val="1"/>
      </rPr>
      <t xml:space="preserve"> </t>
    </r>
    <r>
      <rPr>
        <sz val="16"/>
        <rFont val="標楷體"/>
        <family val="4"/>
        <charset val="136"/>
      </rPr>
      <t>國</t>
    </r>
    <r>
      <rPr>
        <sz val="16"/>
        <rFont val="Times New Roman"/>
        <family val="1"/>
      </rPr>
      <t xml:space="preserve"> 108</t>
    </r>
    <r>
      <rPr>
        <sz val="16"/>
        <rFont val="標楷體"/>
        <family val="4"/>
        <charset val="136"/>
      </rPr>
      <t>年</t>
    </r>
    <r>
      <rPr>
        <sz val="16"/>
        <rFont val="Times New Roman"/>
        <family val="1"/>
      </rPr>
      <t xml:space="preserve"> </t>
    </r>
    <r>
      <rPr>
        <sz val="16"/>
        <rFont val="標楷體"/>
        <family val="4"/>
        <charset val="136"/>
      </rPr>
      <t>度</t>
    </r>
    <phoneticPr fontId="7" type="noConversion"/>
  </si>
  <si>
    <t>中華民國108年度</t>
    <phoneticPr fontId="7" type="noConversion"/>
  </si>
  <si>
    <t>雜項費用</t>
    <phoneticPr fontId="7" type="noConversion"/>
  </si>
  <si>
    <r>
      <rPr>
        <sz val="10"/>
        <rFont val="標楷體"/>
        <family val="4"/>
        <charset val="136"/>
      </rPr>
      <t>平均月提繳人數</t>
    </r>
    <r>
      <rPr>
        <sz val="10"/>
        <rFont val="Arial"/>
        <family val="2"/>
      </rPr>
      <t>6,720</t>
    </r>
    <r>
      <rPr>
        <sz val="10"/>
        <rFont val="標楷體"/>
        <family val="4"/>
        <charset val="136"/>
      </rPr>
      <t>千人，平均月提繳工資</t>
    </r>
    <r>
      <rPr>
        <sz val="10"/>
        <rFont val="Arial"/>
        <family val="2"/>
      </rPr>
      <t xml:space="preserve"> 37,900</t>
    </r>
    <r>
      <rPr>
        <sz val="10"/>
        <rFont val="標楷體"/>
        <family val="4"/>
        <charset val="136"/>
      </rPr>
      <t>元及提繳率</t>
    </r>
    <r>
      <rPr>
        <sz val="10"/>
        <rFont val="Arial"/>
        <family val="2"/>
      </rPr>
      <t>6.44%</t>
    </r>
    <r>
      <rPr>
        <sz val="10"/>
        <rFont val="標楷體"/>
        <family val="4"/>
        <charset val="136"/>
      </rPr>
      <t>，減列退休金沖轉數</t>
    </r>
    <r>
      <rPr>
        <sz val="10"/>
        <rFont val="Arial"/>
        <family val="2"/>
      </rPr>
      <t>180,000</t>
    </r>
    <r>
      <rPr>
        <sz val="10"/>
        <rFont val="標楷體"/>
        <family val="4"/>
        <charset val="136"/>
      </rPr>
      <t>千元。</t>
    </r>
    <phoneticPr fontId="7" type="noConversion"/>
  </si>
  <si>
    <t>採平均費率0.30691%編列。</t>
    <phoneticPr fontId="2" type="noConversion"/>
  </si>
  <si>
    <t>依平均費率0.01630％編列。</t>
    <phoneticPr fontId="2" type="noConversion"/>
  </si>
  <si>
    <t>辦理國內外委託經營受託機構之遴選及聘任所需之費用，依國內別辦理2次及國外辦理1次委外預估。</t>
    <phoneticPr fontId="7" type="noConversion"/>
  </si>
  <si>
    <t>依國稅局107年1月17日財北國稅中正業字第1070250491號函,免再編列國外委託經營經理費之營業稅。</t>
    <phoneticPr fontId="7" type="noConversion"/>
  </si>
  <si>
    <r>
      <t>本年度預算數除以基金平均餘額</t>
    </r>
    <r>
      <rPr>
        <sz val="9"/>
        <rFont val="Times New Roman"/>
        <family val="1"/>
      </rPr>
      <t>2</t>
    </r>
    <r>
      <rPr>
        <sz val="9"/>
        <rFont val="標楷體"/>
        <family val="4"/>
        <charset val="136"/>
      </rPr>
      <t>兆</t>
    </r>
    <r>
      <rPr>
        <sz val="9"/>
        <rFont val="Times New Roman"/>
        <family val="1"/>
      </rPr>
      <t>2,283</t>
    </r>
    <r>
      <rPr>
        <sz val="9"/>
        <rFont val="標楷體"/>
        <family val="4"/>
        <charset val="136"/>
      </rPr>
      <t>億</t>
    </r>
    <r>
      <rPr>
        <sz val="9"/>
        <rFont val="Times New Roman"/>
        <family val="1"/>
      </rPr>
      <t>1,600</t>
    </r>
    <r>
      <rPr>
        <sz val="9"/>
        <rFont val="標楷體"/>
        <family val="4"/>
        <charset val="136"/>
      </rPr>
      <t>萬元，折合基金預計運用淨期望收益率為</t>
    </r>
    <r>
      <rPr>
        <sz val="9"/>
        <rFont val="Times New Roman"/>
        <family val="1"/>
      </rPr>
      <t>4.10%</t>
    </r>
    <r>
      <rPr>
        <sz val="9"/>
        <rFont val="標楷體"/>
        <family val="4"/>
        <charset val="136"/>
      </rPr>
      <t>。</t>
    </r>
    <phoneticPr fontId="2" type="noConversion"/>
  </si>
  <si>
    <t>註：前年度決算數為配合導入企業會計準則科目重分類之數。</t>
    <phoneticPr fontId="7" type="noConversion"/>
  </si>
  <si>
    <t>流動金融資產淨減(淨增)</t>
    <phoneticPr fontId="6" type="noConversion"/>
  </si>
  <si>
    <t>本期賸餘(短絀)</t>
    <phoneticPr fontId="6" type="noConversion"/>
  </si>
  <si>
    <r>
      <rPr>
        <sz val="10"/>
        <rFont val="標楷體"/>
        <family val="4"/>
        <charset val="136"/>
      </rPr>
      <t>調整「催收款項－滯納金」變動數</t>
    </r>
    <r>
      <rPr>
        <sz val="10"/>
        <rFont val="Times New Roman"/>
        <family val="1"/>
      </rPr>
      <t>324,810</t>
    </r>
    <r>
      <rPr>
        <sz val="10"/>
        <rFont val="標楷體"/>
        <family val="4"/>
        <charset val="136"/>
      </rPr>
      <t>千元。</t>
    </r>
    <phoneticPr fontId="7" type="noConversion"/>
  </si>
  <si>
    <t xml:space="preserve"> </t>
    <phoneticPr fontId="6" type="noConversion"/>
  </si>
  <si>
    <t>依交易金額及費率預估，帳戶維護費以帳戶維護費率0.007%估算，計編列374千元。</t>
    <phoneticPr fontId="7" type="noConversion"/>
  </si>
  <si>
    <t>為投資國外有價證券委請保管銀行辦理所需之經費，依保管費率0.0163%估算。</t>
    <phoneticPr fontId="7" type="noConversion"/>
  </si>
  <si>
    <r>
      <t>委託經營部位，依本基金會計制度及委託、保管契約規定，其相關費用係由委託經營資產逕扣4</t>
    </r>
    <r>
      <rPr>
        <sz val="9"/>
        <color indexed="8"/>
        <rFont val="標楷體"/>
        <family val="4"/>
        <charset val="136"/>
      </rPr>
      <t>,203,381</t>
    </r>
    <r>
      <rPr>
        <sz val="10"/>
        <rFont val="標楷體"/>
        <family val="4"/>
        <charset val="136"/>
      </rPr>
      <t>千元後之淨值，其相關費用詳第20頁委託經營逕扣費用分析表。</t>
    </r>
    <phoneticPr fontId="7" type="noConversion"/>
  </si>
  <si>
    <r>
      <t>註</t>
    </r>
    <r>
      <rPr>
        <sz val="10"/>
        <rFont val="新細明體"/>
        <family val="1"/>
        <charset val="136"/>
      </rPr>
      <t>：</t>
    </r>
    <r>
      <rPr>
        <sz val="10"/>
        <rFont val="標楷體"/>
        <family val="4"/>
        <charset val="136"/>
      </rPr>
      <t>1.本年度信託代理與保證資產(負債)預計為1,213,300千元，為保證品(應付保證品)1,213,300千元。
    2.前年度決算數為配合導入企業會計準則科目重分類之數。</t>
    </r>
    <phoneticPr fontId="2" type="noConversion"/>
  </si>
  <si>
    <t>包括銀行存款34,938,919千元及自投資日起3個月內到期或清償之債權證券50,392,210千元。</t>
    <phoneticPr fontId="2" type="noConversion"/>
  </si>
  <si>
    <t>包括銀行存款35,032,354千元及自投資日起3個月內到期或清償之債權證券56,141,078千元。</t>
    <phoneticPr fontId="2" type="noConversion"/>
  </si>
  <si>
    <r>
      <t>1.</t>
    </r>
    <r>
      <rPr>
        <sz val="9.5"/>
        <rFont val="標楷體"/>
        <family val="4"/>
        <charset val="136"/>
      </rPr>
      <t>一次退休金：
預估</t>
    </r>
    <r>
      <rPr>
        <sz val="9.5"/>
        <rFont val="Arial"/>
        <family val="2"/>
      </rPr>
      <t>108</t>
    </r>
    <r>
      <rPr>
        <sz val="9.5"/>
        <rFont val="標楷體"/>
        <family val="4"/>
        <charset val="136"/>
      </rPr>
      <t>年度勞工退休金年發生率為</t>
    </r>
    <r>
      <rPr>
        <sz val="9.5"/>
        <rFont val="Arial"/>
        <family val="2"/>
      </rPr>
      <t>16.5%</t>
    </r>
    <r>
      <rPr>
        <sz val="9.5"/>
        <rFont val="標楷體"/>
        <family val="4"/>
        <charset val="136"/>
      </rPr>
      <t>，核發人數按預估</t>
    </r>
    <r>
      <rPr>
        <sz val="9.5"/>
        <rFont val="Arial"/>
        <family val="2"/>
      </rPr>
      <t>60</t>
    </r>
    <r>
      <rPr>
        <sz val="9.5"/>
        <rFont val="標楷體"/>
        <family val="4"/>
        <charset val="136"/>
      </rPr>
      <t>歲（含</t>
    </r>
    <r>
      <rPr>
        <sz val="9.5"/>
        <rFont val="Arial"/>
        <family val="2"/>
      </rPr>
      <t>)</t>
    </r>
    <r>
      <rPr>
        <sz val="9.5"/>
        <rFont val="標楷體"/>
        <family val="4"/>
        <charset val="136"/>
      </rPr>
      <t>以上專戶數</t>
    </r>
    <r>
      <rPr>
        <sz val="9.5"/>
        <rFont val="Arial"/>
        <family val="2"/>
      </rPr>
      <t>603,659</t>
    </r>
    <r>
      <rPr>
        <sz val="9.5"/>
        <rFont val="標楷體"/>
        <family val="4"/>
        <charset val="136"/>
      </rPr>
      <t>人估算計</t>
    </r>
    <r>
      <rPr>
        <sz val="9.5"/>
        <rFont val="Arial"/>
        <family val="2"/>
      </rPr>
      <t>99,604</t>
    </r>
    <r>
      <rPr>
        <sz val="9.5"/>
        <rFont val="標楷體"/>
        <family val="4"/>
        <charset val="136"/>
      </rPr>
      <t>人（</t>
    </r>
    <r>
      <rPr>
        <sz val="9.5"/>
        <rFont val="Arial"/>
        <family val="2"/>
      </rPr>
      <t>603,659 *16.5%</t>
    </r>
    <r>
      <rPr>
        <sz val="9.5"/>
        <rFont val="標楷體"/>
        <family val="4"/>
        <charset val="136"/>
      </rPr>
      <t>），請領一次退休金</t>
    </r>
    <r>
      <rPr>
        <sz val="9.5"/>
        <rFont val="Arial"/>
        <family val="2"/>
      </rPr>
      <t>22,912,904,160</t>
    </r>
    <r>
      <rPr>
        <sz val="9.5"/>
        <rFont val="標楷體"/>
        <family val="4"/>
        <charset val="136"/>
      </rPr>
      <t>元，平均每件核發金額約為</t>
    </r>
    <r>
      <rPr>
        <sz val="9.5"/>
        <rFont val="Arial"/>
        <family val="2"/>
      </rPr>
      <t>230,040</t>
    </r>
    <r>
      <rPr>
        <sz val="9.5"/>
        <rFont val="標楷體"/>
        <family val="4"/>
        <charset val="136"/>
      </rPr>
      <t xml:space="preserve">元。
</t>
    </r>
    <r>
      <rPr>
        <sz val="9.5"/>
        <rFont val="Arial"/>
        <family val="2"/>
      </rPr>
      <t>2.</t>
    </r>
    <r>
      <rPr>
        <sz val="9.5"/>
        <rFont val="標楷體"/>
        <family val="4"/>
        <charset val="136"/>
      </rPr>
      <t>續提退休金：
預估</t>
    </r>
    <r>
      <rPr>
        <sz val="9.5"/>
        <rFont val="Arial"/>
        <family val="2"/>
      </rPr>
      <t>108</t>
    </r>
    <r>
      <rPr>
        <sz val="9.5"/>
        <rFont val="標楷體"/>
        <family val="4"/>
        <charset val="136"/>
      </rPr>
      <t>年度發生率為</t>
    </r>
    <r>
      <rPr>
        <sz val="9.5"/>
        <rFont val="Arial"/>
        <family val="2"/>
      </rPr>
      <t>15.9786%</t>
    </r>
    <r>
      <rPr>
        <sz val="9.5"/>
        <rFont val="標楷體"/>
        <family val="4"/>
        <charset val="136"/>
      </rPr>
      <t>，核發人數按續提專戶人數</t>
    </r>
    <r>
      <rPr>
        <sz val="9.5"/>
        <rFont val="Arial"/>
        <family val="2"/>
      </rPr>
      <t>99,270</t>
    </r>
    <r>
      <rPr>
        <sz val="9.5"/>
        <rFont val="標楷體"/>
        <family val="4"/>
        <charset val="136"/>
      </rPr>
      <t>人估算計</t>
    </r>
    <r>
      <rPr>
        <sz val="9.5"/>
        <rFont val="Arial"/>
        <family val="2"/>
      </rPr>
      <t>15,862</t>
    </r>
    <r>
      <rPr>
        <sz val="9.5"/>
        <rFont val="標楷體"/>
        <family val="4"/>
        <charset val="136"/>
      </rPr>
      <t>人（</t>
    </r>
    <r>
      <rPr>
        <sz val="9.5"/>
        <rFont val="Arial"/>
        <family val="2"/>
      </rPr>
      <t>99,270 *15.9786%</t>
    </r>
    <r>
      <rPr>
        <sz val="9.5"/>
        <rFont val="標楷體"/>
        <family val="4"/>
        <charset val="136"/>
      </rPr>
      <t>），請領續提退休金</t>
    </r>
    <r>
      <rPr>
        <sz val="9.5"/>
        <rFont val="Arial"/>
        <family val="2"/>
      </rPr>
      <t>700,576,954</t>
    </r>
    <r>
      <rPr>
        <sz val="9.5"/>
        <rFont val="標楷體"/>
        <family val="4"/>
        <charset val="136"/>
      </rPr>
      <t>元，平均每件核發金額約為</t>
    </r>
    <r>
      <rPr>
        <sz val="9.5"/>
        <rFont val="Arial"/>
        <family val="2"/>
      </rPr>
      <t>44,167</t>
    </r>
    <r>
      <rPr>
        <sz val="9.5"/>
        <rFont val="標楷體"/>
        <family val="4"/>
        <charset val="136"/>
      </rPr>
      <t xml:space="preserve">元。
</t>
    </r>
    <r>
      <rPr>
        <sz val="9.5"/>
        <rFont val="Arial"/>
        <family val="2"/>
      </rPr>
      <t>3.</t>
    </r>
    <r>
      <rPr>
        <sz val="9.5"/>
        <rFont val="標楷體"/>
        <family val="4"/>
        <charset val="136"/>
      </rPr>
      <t>死亡退休金：
預估</t>
    </r>
    <r>
      <rPr>
        <sz val="9.5"/>
        <rFont val="Arial"/>
        <family val="2"/>
      </rPr>
      <t>108</t>
    </r>
    <r>
      <rPr>
        <sz val="9.5"/>
        <rFont val="標楷體"/>
        <family val="4"/>
        <charset val="136"/>
      </rPr>
      <t>年度勞工死亡其遺屬或指定請領人請領一次退休金年發生率為</t>
    </r>
    <r>
      <rPr>
        <sz val="9.5"/>
        <rFont val="Arial"/>
        <family val="2"/>
      </rPr>
      <t>0.169%</t>
    </r>
    <r>
      <rPr>
        <sz val="9.5"/>
        <rFont val="標楷體"/>
        <family val="4"/>
        <charset val="136"/>
      </rPr>
      <t>，核發人數按預估個人專戶人數</t>
    </r>
    <r>
      <rPr>
        <sz val="9.5"/>
        <rFont val="Arial"/>
        <family val="2"/>
      </rPr>
      <t>11,628,097</t>
    </r>
    <r>
      <rPr>
        <sz val="9.5"/>
        <rFont val="標楷體"/>
        <family val="4"/>
        <charset val="136"/>
      </rPr>
      <t>人，估算計</t>
    </r>
    <r>
      <rPr>
        <sz val="9.5"/>
        <rFont val="Arial"/>
        <family val="2"/>
      </rPr>
      <t>19,651</t>
    </r>
    <r>
      <rPr>
        <sz val="9.5"/>
        <rFont val="標楷體"/>
        <family val="4"/>
        <charset val="136"/>
      </rPr>
      <t>人（</t>
    </r>
    <r>
      <rPr>
        <sz val="9.5"/>
        <rFont val="Arial"/>
        <family val="2"/>
      </rPr>
      <t>11,628,097 * 0.169%</t>
    </r>
    <r>
      <rPr>
        <sz val="9.5"/>
        <rFont val="標楷體"/>
        <family val="4"/>
        <charset val="136"/>
      </rPr>
      <t>），遺屬請領勞工退休金</t>
    </r>
    <r>
      <rPr>
        <sz val="9.5"/>
        <rFont val="Arial"/>
        <family val="2"/>
      </rPr>
      <t>2,741,098,339</t>
    </r>
    <r>
      <rPr>
        <sz val="9.5"/>
        <rFont val="標楷體"/>
        <family val="4"/>
        <charset val="136"/>
      </rPr>
      <t>元，平均每件核發金額約為</t>
    </r>
    <r>
      <rPr>
        <sz val="9.5"/>
        <rFont val="Arial"/>
        <family val="2"/>
      </rPr>
      <t>139,489</t>
    </r>
    <r>
      <rPr>
        <sz val="9.5"/>
        <rFont val="標楷體"/>
        <family val="4"/>
        <charset val="136"/>
      </rPr>
      <t xml:space="preserve">元。
</t>
    </r>
    <r>
      <rPr>
        <sz val="9.5"/>
        <rFont val="Arial"/>
        <family val="2"/>
      </rPr>
      <t>4.</t>
    </r>
    <r>
      <rPr>
        <sz val="9.5"/>
        <rFont val="標楷體"/>
        <family val="4"/>
        <charset val="136"/>
      </rPr>
      <t>月退休金：
預估</t>
    </r>
    <r>
      <rPr>
        <sz val="9.5"/>
        <rFont val="Arial"/>
        <family val="2"/>
      </rPr>
      <t>108</t>
    </r>
    <r>
      <rPr>
        <sz val="9.5"/>
        <rFont val="標楷體"/>
        <family val="4"/>
        <charset val="136"/>
      </rPr>
      <t>年度請領月退休金發生率為</t>
    </r>
    <r>
      <rPr>
        <sz val="9.5"/>
        <rFont val="Arial"/>
        <family val="2"/>
      </rPr>
      <t>14.903%</t>
    </r>
    <r>
      <rPr>
        <sz val="9.5"/>
        <rFont val="標楷體"/>
        <family val="4"/>
        <charset val="136"/>
      </rPr>
      <t>，核發人數按預估</t>
    </r>
    <r>
      <rPr>
        <sz val="9.5"/>
        <rFont val="Arial"/>
        <family val="2"/>
      </rPr>
      <t>60</t>
    </r>
    <r>
      <rPr>
        <sz val="9.5"/>
        <rFont val="標楷體"/>
        <family val="4"/>
        <charset val="136"/>
      </rPr>
      <t>歲</t>
    </r>
    <r>
      <rPr>
        <sz val="9.5"/>
        <rFont val="Arial"/>
        <family val="2"/>
      </rPr>
      <t>(</t>
    </r>
    <r>
      <rPr>
        <sz val="9.5"/>
        <rFont val="標楷體"/>
        <family val="4"/>
        <charset val="136"/>
      </rPr>
      <t>含</t>
    </r>
    <r>
      <rPr>
        <sz val="9.5"/>
        <rFont val="Arial"/>
        <family val="2"/>
      </rPr>
      <t>)</t>
    </r>
    <r>
      <rPr>
        <sz val="9.5"/>
        <rFont val="標楷體"/>
        <family val="4"/>
        <charset val="136"/>
      </rPr>
      <t>且年資</t>
    </r>
    <r>
      <rPr>
        <sz val="9.5"/>
        <rFont val="Arial"/>
        <family val="2"/>
      </rPr>
      <t>15</t>
    </r>
    <r>
      <rPr>
        <sz val="9.5"/>
        <rFont val="標楷體"/>
        <family val="4"/>
        <charset val="136"/>
      </rPr>
      <t>年以上專戶人數</t>
    </r>
    <r>
      <rPr>
        <sz val="9.5"/>
        <rFont val="Arial"/>
        <family val="2"/>
      </rPr>
      <t>273</t>
    </r>
    <r>
      <rPr>
        <sz val="9.5"/>
        <rFont val="標楷體"/>
        <family val="4"/>
        <charset val="136"/>
      </rPr>
      <t>人估算計</t>
    </r>
    <r>
      <rPr>
        <sz val="9.5"/>
        <rFont val="Arial"/>
        <family val="2"/>
      </rPr>
      <t>41</t>
    </r>
    <r>
      <rPr>
        <sz val="9.5"/>
        <rFont val="標楷體"/>
        <family val="4"/>
        <charset val="136"/>
      </rPr>
      <t>人</t>
    </r>
    <r>
      <rPr>
        <sz val="9.5"/>
        <rFont val="Arial"/>
        <family val="2"/>
      </rPr>
      <t>(273*14.903%)</t>
    </r>
    <r>
      <rPr>
        <sz val="9.5"/>
        <rFont val="標楷體"/>
        <family val="4"/>
        <charset val="136"/>
      </rPr>
      <t>，依據內政部最近公告年金生命表預估平均餘命及勞動部勞動基金運用局公告新制勞工退休金全年平均保証收益率前</t>
    </r>
    <r>
      <rPr>
        <sz val="9.5"/>
        <rFont val="Arial"/>
        <family val="2"/>
      </rPr>
      <t>3</t>
    </r>
    <r>
      <rPr>
        <sz val="9.5"/>
        <rFont val="標楷體"/>
        <family val="4"/>
        <charset val="136"/>
      </rPr>
      <t>年</t>
    </r>
    <r>
      <rPr>
        <sz val="9.5"/>
        <rFont val="Arial"/>
        <family val="2"/>
      </rPr>
      <t>(</t>
    </r>
    <r>
      <rPr>
        <sz val="9.5"/>
        <rFont val="標楷體"/>
        <family val="4"/>
        <charset val="136"/>
      </rPr>
      <t>即</t>
    </r>
    <r>
      <rPr>
        <sz val="9.5"/>
        <rFont val="Arial"/>
        <family val="2"/>
      </rPr>
      <t>101</t>
    </r>
    <r>
      <rPr>
        <sz val="9.5"/>
        <rFont val="標楷體"/>
        <family val="4"/>
        <charset val="136"/>
      </rPr>
      <t>年至</t>
    </r>
    <r>
      <rPr>
        <sz val="9.5"/>
        <rFont val="Arial"/>
        <family val="2"/>
      </rPr>
      <t>103</t>
    </r>
    <r>
      <rPr>
        <sz val="9.5"/>
        <rFont val="標楷體"/>
        <family val="4"/>
        <charset val="136"/>
      </rPr>
      <t>年</t>
    </r>
    <r>
      <rPr>
        <sz val="9.5"/>
        <rFont val="Arial"/>
        <family val="2"/>
      </rPr>
      <t>)</t>
    </r>
    <r>
      <rPr>
        <sz val="9.5"/>
        <rFont val="標楷體"/>
        <family val="4"/>
        <charset val="136"/>
      </rPr>
      <t>之平均利率等估算，本年度新增請領案件核發</t>
    </r>
    <r>
      <rPr>
        <sz val="9.5"/>
        <rFont val="Arial"/>
        <family val="2"/>
      </rPr>
      <t>6,439,788</t>
    </r>
    <r>
      <rPr>
        <sz val="9.5"/>
        <rFont val="標楷體"/>
        <family val="4"/>
        <charset val="136"/>
      </rPr>
      <t>元，續發以前年度請領案件</t>
    </r>
    <r>
      <rPr>
        <sz val="9.5"/>
        <rFont val="Arial"/>
        <family val="2"/>
      </rPr>
      <t>50,130,120</t>
    </r>
    <r>
      <rPr>
        <sz val="9.5"/>
        <rFont val="標楷體"/>
        <family val="4"/>
        <charset val="136"/>
      </rPr>
      <t>元</t>
    </r>
    <r>
      <rPr>
        <sz val="9.5"/>
        <rFont val="Arial"/>
        <family val="2"/>
      </rPr>
      <t>(</t>
    </r>
    <r>
      <rPr>
        <sz val="9.5"/>
        <rFont val="標楷體"/>
        <family val="4"/>
        <charset val="136"/>
      </rPr>
      <t>申請人次計</t>
    </r>
    <r>
      <rPr>
        <sz val="9.5"/>
        <rFont val="Arial"/>
        <family val="2"/>
      </rPr>
      <t>144</t>
    </r>
    <r>
      <rPr>
        <sz val="9.5"/>
        <rFont val="標楷體"/>
        <family val="4"/>
        <charset val="136"/>
      </rPr>
      <t>人</t>
    </r>
    <r>
      <rPr>
        <sz val="9.5"/>
        <rFont val="Arial"/>
        <family val="2"/>
      </rPr>
      <t>)</t>
    </r>
    <r>
      <rPr>
        <sz val="9.5"/>
        <rFont val="標楷體"/>
        <family val="4"/>
        <charset val="136"/>
      </rPr>
      <t>，合計核發月退休金</t>
    </r>
    <r>
      <rPr>
        <sz val="9.5"/>
        <rFont val="Arial"/>
        <family val="2"/>
      </rPr>
      <t>56,569,908</t>
    </r>
    <r>
      <rPr>
        <sz val="9.5"/>
        <rFont val="標楷體"/>
        <family val="4"/>
        <charset val="136"/>
      </rPr>
      <t xml:space="preserve">元。
</t>
    </r>
    <r>
      <rPr>
        <sz val="9.5"/>
        <rFont val="Arial"/>
        <family val="2"/>
      </rPr>
      <t>5.</t>
    </r>
    <r>
      <rPr>
        <sz val="9.5"/>
        <rFont val="標楷體"/>
        <family val="4"/>
        <charset val="136"/>
      </rPr>
      <t>勞工提前請領退休金：
預估</t>
    </r>
    <r>
      <rPr>
        <sz val="9.5"/>
        <rFont val="Arial"/>
        <family val="2"/>
      </rPr>
      <t>108</t>
    </r>
    <r>
      <rPr>
        <sz val="9.5"/>
        <rFont val="標楷體"/>
        <family val="4"/>
        <charset val="136"/>
      </rPr>
      <t>年度發生率為</t>
    </r>
    <r>
      <rPr>
        <sz val="9.5"/>
        <rFont val="Arial"/>
        <family val="2"/>
      </rPr>
      <t>0.3422%</t>
    </r>
    <r>
      <rPr>
        <sz val="9.5"/>
        <rFont val="標楷體"/>
        <family val="4"/>
        <charset val="136"/>
      </rPr>
      <t>核發人數按</t>
    </r>
    <r>
      <rPr>
        <sz val="9.5"/>
        <rFont val="Arial"/>
        <family val="2"/>
      </rPr>
      <t>106</t>
    </r>
    <r>
      <rPr>
        <sz val="9.5"/>
        <rFont val="標楷體"/>
        <family val="4"/>
        <charset val="136"/>
      </rPr>
      <t>年</t>
    </r>
    <r>
      <rPr>
        <sz val="9.5"/>
        <rFont val="Arial"/>
        <family val="2"/>
      </rPr>
      <t>12</t>
    </r>
    <r>
      <rPr>
        <sz val="9.5"/>
        <rFont val="標楷體"/>
        <family val="4"/>
        <charset val="136"/>
      </rPr>
      <t>月止符合請領提前退休金之專戶人數</t>
    </r>
    <r>
      <rPr>
        <sz val="9.5"/>
        <rFont val="Arial"/>
        <family val="2"/>
      </rPr>
      <t>59,113</t>
    </r>
    <r>
      <rPr>
        <sz val="9.5"/>
        <rFont val="標楷體"/>
        <family val="4"/>
        <charset val="136"/>
      </rPr>
      <t>人估算計</t>
    </r>
    <r>
      <rPr>
        <sz val="9.5"/>
        <rFont val="Arial"/>
        <family val="2"/>
      </rPr>
      <t>202</t>
    </r>
    <r>
      <rPr>
        <sz val="9.5"/>
        <rFont val="標楷體"/>
        <family val="4"/>
        <charset val="136"/>
      </rPr>
      <t>人（</t>
    </r>
    <r>
      <rPr>
        <sz val="9.5"/>
        <rFont val="Arial"/>
        <family val="2"/>
      </rPr>
      <t>59,113*0.3422%</t>
    </r>
    <r>
      <rPr>
        <sz val="9.5"/>
        <rFont val="標楷體"/>
        <family val="4"/>
        <charset val="136"/>
      </rPr>
      <t>），勞工提前請領退休金</t>
    </r>
    <r>
      <rPr>
        <sz val="9.5"/>
        <rFont val="Arial"/>
        <family val="2"/>
      </rPr>
      <t>53,161,956</t>
    </r>
    <r>
      <rPr>
        <sz val="9.5"/>
        <rFont val="標楷體"/>
        <family val="4"/>
        <charset val="136"/>
      </rPr>
      <t>元，平均每件核發金額約為</t>
    </r>
    <r>
      <rPr>
        <sz val="9.5"/>
        <rFont val="Arial"/>
        <family val="2"/>
      </rPr>
      <t>263,178</t>
    </r>
    <r>
      <rPr>
        <sz val="9.5"/>
        <rFont val="標楷體"/>
        <family val="4"/>
        <charset val="136"/>
      </rPr>
      <t xml:space="preserve">元。
</t>
    </r>
    <r>
      <rPr>
        <sz val="9.5"/>
        <rFont val="Arial"/>
        <family val="2"/>
      </rPr>
      <t>6.</t>
    </r>
    <r>
      <rPr>
        <sz val="9.5"/>
        <rFont val="標楷體"/>
        <family val="4"/>
        <charset val="136"/>
      </rPr>
      <t>綜上預計</t>
    </r>
    <r>
      <rPr>
        <sz val="9.5"/>
        <rFont val="Arial"/>
        <family val="2"/>
      </rPr>
      <t>108</t>
    </r>
    <r>
      <rPr>
        <sz val="9.5"/>
        <rFont val="標楷體"/>
        <family val="4"/>
        <charset val="136"/>
      </rPr>
      <t>年度勞工退休金核發總金額為</t>
    </r>
    <r>
      <rPr>
        <sz val="9.5"/>
        <rFont val="Arial"/>
        <family val="2"/>
      </rPr>
      <t>26,464,311,317</t>
    </r>
    <r>
      <rPr>
        <sz val="9.5"/>
        <rFont val="標楷體"/>
        <family val="4"/>
        <charset val="136"/>
      </rPr>
      <t>元（本金</t>
    </r>
    <r>
      <rPr>
        <sz val="9.5"/>
        <rFont val="Arial"/>
        <family val="2"/>
      </rPr>
      <t>23,133,311,876</t>
    </r>
    <r>
      <rPr>
        <sz val="9.5"/>
        <rFont val="標楷體"/>
        <family val="4"/>
        <charset val="136"/>
      </rPr>
      <t>元及收益</t>
    </r>
    <r>
      <rPr>
        <sz val="9.5"/>
        <rFont val="Arial"/>
        <family val="2"/>
      </rPr>
      <t>3,330,999,441</t>
    </r>
    <r>
      <rPr>
        <sz val="9.5"/>
        <rFont val="標楷體"/>
        <family val="4"/>
        <charset val="136"/>
      </rPr>
      <t>元），核發人數為</t>
    </r>
    <r>
      <rPr>
        <sz val="9.5"/>
        <rFont val="Arial"/>
        <family val="2"/>
      </rPr>
      <t>135,504</t>
    </r>
    <r>
      <rPr>
        <sz val="9.5"/>
        <rFont val="標楷體"/>
        <family val="4"/>
        <charset val="136"/>
      </rPr>
      <t xml:space="preserve">人。
</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</si>
</sst>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76" formatCode="_-* #,##0_-;\-* #,##0_-;_-* &quot;-&quot;??_-;_-@_-"/>
    <numFmt numFmtId="177" formatCode="#,##0_ "/>
    <numFmt numFmtId="178" formatCode="#,##0_);[Red]\(#,##0\)"/>
    <numFmt numFmtId="179" formatCode="0.000%"/>
    <numFmt numFmtId="180" formatCode="0.00_ "/>
    <numFmt numFmtId="181" formatCode="0.00000%"/>
    <numFmt numFmtId="182" formatCode="&quot;$&quot;#,##0.00"/>
  </numFmts>
  <fonts count="89">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4"/>
      <name val="標楷體"/>
      <family val="4"/>
      <charset val="136"/>
    </font>
    <font>
      <sz val="16"/>
      <name val="華康楷書體W5"/>
      <family val="3"/>
      <charset val="136"/>
    </font>
    <font>
      <sz val="9"/>
      <name val="細明體"/>
      <family val="3"/>
      <charset val="136"/>
    </font>
    <font>
      <sz val="20"/>
      <name val="Times New Roman"/>
      <family val="1"/>
    </font>
    <font>
      <sz val="20"/>
      <name val="標楷體"/>
      <family val="4"/>
      <charset val="136"/>
    </font>
    <font>
      <sz val="18"/>
      <name val="標楷體"/>
      <family val="4"/>
      <charset val="136"/>
    </font>
    <font>
      <sz val="22"/>
      <name val="標楷體"/>
      <family val="4"/>
      <charset val="136"/>
    </font>
    <font>
      <sz val="16"/>
      <name val="Times New Roman"/>
      <family val="1"/>
    </font>
    <font>
      <sz val="16"/>
      <name val="標楷體"/>
      <family val="4"/>
      <charset val="136"/>
    </font>
    <font>
      <sz val="11"/>
      <name val="標楷體"/>
      <family val="4"/>
      <charset val="136"/>
    </font>
    <font>
      <sz val="11"/>
      <name val="Times New Roman"/>
      <family val="1"/>
    </font>
    <font>
      <sz val="14"/>
      <name val="標楷體"/>
      <family val="4"/>
      <charset val="136"/>
    </font>
    <font>
      <b/>
      <sz val="9"/>
      <name val="標楷體"/>
      <family val="4"/>
      <charset val="136"/>
    </font>
    <font>
      <sz val="10"/>
      <name val="標楷體"/>
      <family val="4"/>
      <charset val="136"/>
    </font>
    <font>
      <b/>
      <sz val="10"/>
      <name val="標楷體"/>
      <family val="4"/>
      <charset val="136"/>
    </font>
    <font>
      <b/>
      <sz val="11"/>
      <name val="標楷體"/>
      <family val="4"/>
      <charset val="136"/>
    </font>
    <font>
      <b/>
      <sz val="10"/>
      <name val="Times New Roman"/>
      <family val="1"/>
    </font>
    <font>
      <sz val="14"/>
      <name val="華康儷粗黑"/>
      <family val="3"/>
      <charset val="136"/>
    </font>
    <font>
      <sz val="10"/>
      <name val="Times New Roman"/>
      <family val="1"/>
    </font>
    <font>
      <sz val="9"/>
      <name val="標楷體"/>
      <family val="4"/>
      <charset val="136"/>
    </font>
    <font>
      <sz val="9"/>
      <name val="Times New Roman"/>
      <family val="1"/>
    </font>
    <font>
      <sz val="9"/>
      <name val="華康儷粗黑"/>
      <family val="3"/>
      <charset val="136"/>
    </font>
    <font>
      <b/>
      <sz val="9"/>
      <name val="華康儷粗黑"/>
      <family val="3"/>
      <charset val="136"/>
    </font>
    <font>
      <b/>
      <sz val="11"/>
      <name val="Times New Roman"/>
      <family val="1"/>
    </font>
    <font>
      <sz val="12"/>
      <name val="Courier"/>
      <family val="3"/>
    </font>
    <font>
      <b/>
      <sz val="11"/>
      <color indexed="8"/>
      <name val="標楷體"/>
      <family val="4"/>
      <charset val="136"/>
    </font>
    <font>
      <sz val="9"/>
      <color indexed="8"/>
      <name val="標楷體"/>
      <family val="4"/>
      <charset val="136"/>
    </font>
    <font>
      <sz val="11"/>
      <name val="華康儷粗黑"/>
      <family val="3"/>
      <charset val="136"/>
    </font>
    <font>
      <b/>
      <sz val="16"/>
      <name val="華康楷書體W5"/>
      <family val="3"/>
      <charset val="136"/>
    </font>
    <font>
      <b/>
      <sz val="12"/>
      <name val="Times New Roman"/>
      <family val="1"/>
    </font>
    <font>
      <b/>
      <sz val="12"/>
      <name val="標楷體"/>
      <family val="4"/>
      <charset val="136"/>
    </font>
    <font>
      <u/>
      <sz val="20"/>
      <name val="Times New Roman"/>
      <family val="1"/>
    </font>
    <font>
      <u/>
      <sz val="20"/>
      <name val="標楷體"/>
      <family val="4"/>
      <charset val="136"/>
    </font>
    <font>
      <sz val="11"/>
      <color indexed="10"/>
      <name val="標楷體"/>
      <family val="4"/>
      <charset val="136"/>
    </font>
    <font>
      <sz val="11"/>
      <name val="華康粗黑體"/>
      <family val="3"/>
      <charset val="136"/>
    </font>
    <font>
      <sz val="9"/>
      <color indexed="81"/>
      <name val="新細明體"/>
      <family val="1"/>
      <charset val="136"/>
    </font>
    <font>
      <sz val="8"/>
      <name val="標楷體"/>
      <family val="4"/>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0"/>
      <name val="華康楷書體W5"/>
      <family val="1"/>
      <charset val="136"/>
    </font>
    <font>
      <sz val="9"/>
      <name val="華康楷書體W5"/>
      <family val="3"/>
      <charset val="136"/>
    </font>
    <font>
      <sz val="12"/>
      <color indexed="10"/>
      <name val="標楷體"/>
      <family val="4"/>
      <charset val="136"/>
    </font>
    <font>
      <sz val="16"/>
      <color indexed="10"/>
      <name val="華康楷書體W5"/>
      <family val="3"/>
      <charset val="136"/>
    </font>
    <font>
      <b/>
      <sz val="9"/>
      <color indexed="81"/>
      <name val="新細明體"/>
      <family val="1"/>
      <charset val="136"/>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b/>
      <sz val="11"/>
      <color indexed="63"/>
      <name val="新細明體"/>
      <family val="1"/>
      <charset val="136"/>
    </font>
    <font>
      <b/>
      <sz val="11"/>
      <color indexed="8"/>
      <name val="新細明體"/>
      <family val="1"/>
      <charset val="136"/>
    </font>
    <font>
      <sz val="11"/>
      <color indexed="10"/>
      <name val="新細明體"/>
      <family val="1"/>
      <charset val="136"/>
    </font>
    <font>
      <sz val="9.5"/>
      <name val="標楷體"/>
      <family val="4"/>
      <charset val="136"/>
    </font>
    <font>
      <sz val="10"/>
      <color indexed="10"/>
      <name val="Times New Roman"/>
      <family val="1"/>
    </font>
    <font>
      <sz val="10"/>
      <color indexed="10"/>
      <name val="標楷體"/>
      <family val="4"/>
      <charset val="136"/>
    </font>
    <font>
      <sz val="11"/>
      <color indexed="10"/>
      <name val="Times New Roman"/>
      <family val="1"/>
    </font>
    <font>
      <b/>
      <sz val="10"/>
      <color indexed="10"/>
      <name val="Times New Roman"/>
      <family val="1"/>
    </font>
    <font>
      <b/>
      <sz val="12"/>
      <color indexed="10"/>
      <name val="Times New Roman"/>
      <family val="1"/>
    </font>
    <font>
      <b/>
      <sz val="12"/>
      <color indexed="10"/>
      <name val="標楷體"/>
      <family val="4"/>
      <charset val="136"/>
    </font>
    <font>
      <sz val="10"/>
      <name val="新細明體"/>
      <family val="1"/>
      <charset val="136"/>
    </font>
    <font>
      <sz val="11"/>
      <color theme="1"/>
      <name val="Times New Roman"/>
      <family val="1"/>
    </font>
    <font>
      <sz val="10"/>
      <color theme="1"/>
      <name val="Times New Roman"/>
      <family val="1"/>
    </font>
    <font>
      <sz val="10"/>
      <name val="Arial"/>
      <family val="2"/>
    </font>
    <font>
      <sz val="9.5"/>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91">
    <xf numFmtId="0" fontId="0" fillId="0" borderId="0">
      <alignment vertical="center"/>
    </xf>
    <xf numFmtId="0" fontId="64" fillId="2" borderId="0" applyNumberFormat="0" applyBorder="0" applyAlignment="0" applyProtection="0">
      <alignment vertical="center"/>
    </xf>
    <xf numFmtId="0" fontId="64" fillId="3" borderId="0" applyNumberFormat="0" applyBorder="0" applyAlignment="0" applyProtection="0">
      <alignment vertical="center"/>
    </xf>
    <xf numFmtId="0" fontId="64" fillId="4" borderId="0" applyNumberFormat="0" applyBorder="0" applyAlignment="0" applyProtection="0">
      <alignment vertical="center"/>
    </xf>
    <xf numFmtId="0" fontId="64" fillId="5" borderId="0" applyNumberFormat="0" applyBorder="0" applyAlignment="0" applyProtection="0">
      <alignment vertical="center"/>
    </xf>
    <xf numFmtId="0" fontId="64" fillId="6" borderId="0" applyNumberFormat="0" applyBorder="0" applyAlignment="0" applyProtection="0">
      <alignment vertical="center"/>
    </xf>
    <xf numFmtId="0" fontId="64" fillId="7" borderId="0" applyNumberFormat="0" applyBorder="0" applyAlignment="0" applyProtection="0">
      <alignment vertical="center"/>
    </xf>
    <xf numFmtId="0" fontId="42" fillId="2" borderId="0" applyNumberFormat="0" applyBorder="0" applyAlignment="0" applyProtection="0">
      <alignment vertical="center"/>
    </xf>
    <xf numFmtId="0" fontId="42" fillId="3" borderId="0" applyNumberFormat="0" applyBorder="0" applyAlignment="0" applyProtection="0">
      <alignment vertical="center"/>
    </xf>
    <xf numFmtId="0" fontId="42" fillId="4" borderId="0" applyNumberFormat="0" applyBorder="0" applyAlignment="0" applyProtection="0">
      <alignment vertical="center"/>
    </xf>
    <xf numFmtId="0" fontId="42" fillId="5" borderId="0" applyNumberFormat="0" applyBorder="0" applyAlignment="0" applyProtection="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10" borderId="0" applyNumberFormat="0" applyBorder="0" applyAlignment="0" applyProtection="0">
      <alignment vertical="center"/>
    </xf>
    <xf numFmtId="0" fontId="64" fillId="5" borderId="0" applyNumberFormat="0" applyBorder="0" applyAlignment="0" applyProtection="0">
      <alignment vertical="center"/>
    </xf>
    <xf numFmtId="0" fontId="64" fillId="8" borderId="0" applyNumberFormat="0" applyBorder="0" applyAlignment="0" applyProtection="0">
      <alignment vertical="center"/>
    </xf>
    <xf numFmtId="0" fontId="64" fillId="11"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5" borderId="0" applyNumberFormat="0" applyBorder="0" applyAlignment="0" applyProtection="0">
      <alignment vertical="center"/>
    </xf>
    <xf numFmtId="0" fontId="42" fillId="8" borderId="0" applyNumberFormat="0" applyBorder="0" applyAlignment="0" applyProtection="0">
      <alignment vertical="center"/>
    </xf>
    <xf numFmtId="0" fontId="42" fillId="11" borderId="0" applyNumberFormat="0" applyBorder="0" applyAlignment="0" applyProtection="0">
      <alignment vertical="center"/>
    </xf>
    <xf numFmtId="0" fontId="65" fillId="12" borderId="0" applyNumberFormat="0" applyBorder="0" applyAlignment="0" applyProtection="0">
      <alignment vertical="center"/>
    </xf>
    <xf numFmtId="0" fontId="65" fillId="9" borderId="0" applyNumberFormat="0" applyBorder="0" applyAlignment="0" applyProtection="0">
      <alignment vertical="center"/>
    </xf>
    <xf numFmtId="0" fontId="65" fillId="10"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43" fillId="12"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5" fillId="18"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65" fillId="19" borderId="0" applyNumberFormat="0" applyBorder="0" applyAlignment="0" applyProtection="0">
      <alignment vertical="center"/>
    </xf>
    <xf numFmtId="0" fontId="66" fillId="3" borderId="0" applyNumberFormat="0" applyBorder="0" applyAlignment="0" applyProtection="0">
      <alignment vertical="center"/>
    </xf>
    <xf numFmtId="0" fontId="67" fillId="20" borderId="1" applyNumberFormat="0" applyAlignment="0" applyProtection="0">
      <alignment vertical="center"/>
    </xf>
    <xf numFmtId="0" fontId="68" fillId="21" borderId="2" applyNumberFormat="0" applyAlignment="0" applyProtection="0">
      <alignment vertical="center"/>
    </xf>
    <xf numFmtId="0" fontId="69" fillId="0" borderId="0" applyNumberFormat="0" applyFill="0" applyBorder="0" applyAlignment="0" applyProtection="0">
      <alignment vertical="center"/>
    </xf>
    <xf numFmtId="0" fontId="70" fillId="4" borderId="0" applyNumberFormat="0" applyBorder="0" applyAlignment="0" applyProtection="0">
      <alignment vertical="center"/>
    </xf>
    <xf numFmtId="0" fontId="51" fillId="0" borderId="3" applyNumberFormat="0" applyFill="0" applyAlignment="0" applyProtection="0">
      <alignment vertical="center"/>
    </xf>
    <xf numFmtId="0" fontId="52" fillId="0" borderId="4" applyNumberFormat="0" applyFill="0" applyAlignment="0" applyProtection="0">
      <alignment vertical="center"/>
    </xf>
    <xf numFmtId="0" fontId="53" fillId="0" borderId="5" applyNumberFormat="0" applyFill="0" applyAlignment="0" applyProtection="0">
      <alignment vertical="center"/>
    </xf>
    <xf numFmtId="0" fontId="53" fillId="0" borderId="0" applyNumberFormat="0" applyFill="0" applyBorder="0" applyAlignment="0" applyProtection="0">
      <alignment vertical="center"/>
    </xf>
    <xf numFmtId="0" fontId="71" fillId="7" borderId="1" applyNumberFormat="0" applyAlignment="0" applyProtection="0">
      <alignment vertical="center"/>
    </xf>
    <xf numFmtId="0" fontId="72" fillId="0" borderId="6" applyNumberFormat="0" applyFill="0" applyAlignment="0" applyProtection="0">
      <alignment vertical="center"/>
    </xf>
    <xf numFmtId="0" fontId="73" fillId="22" borderId="0" applyNumberFormat="0" applyBorder="0" applyAlignment="0" applyProtection="0">
      <alignment vertical="center"/>
    </xf>
    <xf numFmtId="0" fontId="29" fillId="23" borderId="7" applyNumberFormat="0" applyFont="0" applyAlignment="0" applyProtection="0">
      <alignment vertical="center"/>
    </xf>
    <xf numFmtId="0" fontId="74" fillId="20" borderId="8" applyNumberFormat="0" applyAlignment="0" applyProtection="0">
      <alignment vertical="center"/>
    </xf>
    <xf numFmtId="0" fontId="50" fillId="0" borderId="0" applyNumberFormat="0" applyFill="0" applyBorder="0" applyAlignment="0" applyProtection="0">
      <alignment vertical="center"/>
    </xf>
    <xf numFmtId="0" fontId="75" fillId="0" borderId="9" applyNumberFormat="0" applyFill="0" applyAlignment="0" applyProtection="0">
      <alignment vertical="center"/>
    </xf>
    <xf numFmtId="0" fontId="76" fillId="0" borderId="0" applyNumberFormat="0" applyFill="0" applyBorder="0" applyAlignment="0" applyProtection="0">
      <alignment vertical="center"/>
    </xf>
    <xf numFmtId="0" fontId="1" fillId="0" borderId="0">
      <alignment vertical="center"/>
    </xf>
    <xf numFmtId="0" fontId="1" fillId="0" borderId="0">
      <alignment vertical="center"/>
    </xf>
    <xf numFmtId="0" fontId="6" fillId="0" borderId="0" applyFont="0"/>
    <xf numFmtId="0" fontId="6" fillId="0" borderId="0" applyFont="0"/>
    <xf numFmtId="37" fontId="29" fillId="0" borderId="0"/>
    <xf numFmtId="37" fontId="29" fillId="0" borderId="0"/>
    <xf numFmtId="0" fontId="1" fillId="0" borderId="0"/>
    <xf numFmtId="43" fontId="1" fillId="0" borderId="0" applyFont="0" applyFill="0" applyBorder="0" applyAlignment="0" applyProtection="0">
      <alignment vertical="center"/>
    </xf>
    <xf numFmtId="0" fontId="44" fillId="22" borderId="0" applyNumberFormat="0" applyBorder="0" applyAlignment="0" applyProtection="0">
      <alignment vertical="center"/>
    </xf>
    <xf numFmtId="0" fontId="45" fillId="0" borderId="9" applyNumberFormat="0" applyFill="0" applyAlignment="0" applyProtection="0">
      <alignment vertical="center"/>
    </xf>
    <xf numFmtId="0" fontId="46" fillId="4" borderId="0" applyNumberFormat="0" applyBorder="0" applyAlignment="0" applyProtection="0">
      <alignment vertical="center"/>
    </xf>
    <xf numFmtId="0" fontId="47" fillId="20" borderId="1" applyNumberFormat="0" applyAlignment="0" applyProtection="0">
      <alignment vertical="center"/>
    </xf>
    <xf numFmtId="0" fontId="48" fillId="0" borderId="6" applyNumberFormat="0" applyFill="0" applyAlignment="0" applyProtection="0">
      <alignment vertical="center"/>
    </xf>
    <xf numFmtId="0" fontId="1" fillId="23" borderId="7" applyNumberFormat="0" applyFont="0" applyAlignment="0" applyProtection="0">
      <alignment vertical="center"/>
    </xf>
    <xf numFmtId="0" fontId="49" fillId="0" borderId="0" applyNumberFormat="0" applyFill="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9"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3" applyNumberFormat="0" applyFill="0" applyAlignment="0" applyProtection="0">
      <alignment vertical="center"/>
    </xf>
    <xf numFmtId="0" fontId="52" fillId="0" borderId="4" applyNumberFormat="0" applyFill="0" applyAlignment="0" applyProtection="0">
      <alignment vertical="center"/>
    </xf>
    <xf numFmtId="0" fontId="53" fillId="0" borderId="5" applyNumberFormat="0" applyFill="0" applyAlignment="0" applyProtection="0">
      <alignment vertical="center"/>
    </xf>
    <xf numFmtId="0" fontId="53" fillId="0" borderId="0" applyNumberFormat="0" applyFill="0" applyBorder="0" applyAlignment="0" applyProtection="0">
      <alignment vertical="center"/>
    </xf>
    <xf numFmtId="0" fontId="54" fillId="7" borderId="1" applyNumberFormat="0" applyAlignment="0" applyProtection="0">
      <alignment vertical="center"/>
    </xf>
    <xf numFmtId="0" fontId="55" fillId="20" borderId="8" applyNumberFormat="0" applyAlignment="0" applyProtection="0">
      <alignment vertical="center"/>
    </xf>
    <xf numFmtId="0" fontId="56" fillId="21" borderId="2" applyNumberFormat="0" applyAlignment="0" applyProtection="0">
      <alignment vertical="center"/>
    </xf>
    <xf numFmtId="0" fontId="57" fillId="3" borderId="0" applyNumberFormat="0" applyBorder="0" applyAlignment="0" applyProtection="0">
      <alignment vertical="center"/>
    </xf>
    <xf numFmtId="0" fontId="58" fillId="0" borderId="0" applyNumberFormat="0" applyFill="0" applyBorder="0" applyAlignment="0" applyProtection="0">
      <alignment vertical="center"/>
    </xf>
  </cellStyleXfs>
  <cellXfs count="493">
    <xf numFmtId="0" fontId="0" fillId="0" borderId="0" xfId="0">
      <alignment vertical="center"/>
    </xf>
    <xf numFmtId="0" fontId="10" fillId="0" borderId="0" xfId="63" applyFont="1" applyAlignment="1">
      <alignment vertical="top"/>
    </xf>
    <xf numFmtId="0" fontId="3" fillId="0" borderId="0" xfId="63" applyFont="1" applyAlignment="1">
      <alignment vertical="top"/>
    </xf>
    <xf numFmtId="0" fontId="3" fillId="0" borderId="0" xfId="63" applyFont="1" applyAlignment="1">
      <alignment horizontal="right" vertical="top"/>
    </xf>
    <xf numFmtId="0" fontId="16" fillId="0" borderId="0" xfId="63" applyFont="1" applyAlignment="1">
      <alignment vertical="center"/>
    </xf>
    <xf numFmtId="3" fontId="17" fillId="0" borderId="10" xfId="63" applyNumberFormat="1" applyFont="1" applyBorder="1" applyAlignment="1">
      <alignment vertical="top"/>
    </xf>
    <xf numFmtId="0" fontId="18" fillId="0" borderId="11" xfId="63" applyFont="1" applyBorder="1" applyAlignment="1">
      <alignment vertical="top"/>
    </xf>
    <xf numFmtId="0" fontId="18" fillId="0" borderId="12" xfId="63" applyFont="1" applyBorder="1" applyAlignment="1">
      <alignment vertical="top"/>
    </xf>
    <xf numFmtId="0" fontId="18" fillId="0" borderId="13" xfId="63" applyFont="1" applyBorder="1" applyAlignment="1">
      <alignment vertical="top"/>
    </xf>
    <xf numFmtId="0" fontId="16" fillId="0" borderId="0" xfId="63" applyFont="1" applyAlignment="1">
      <alignment vertical="top"/>
    </xf>
    <xf numFmtId="177" fontId="21" fillId="0" borderId="10" xfId="63" applyNumberFormat="1" applyFont="1" applyBorder="1" applyAlignment="1">
      <alignment vertical="top"/>
    </xf>
    <xf numFmtId="177" fontId="21" fillId="0" borderId="14" xfId="63" applyNumberFormat="1" applyFont="1" applyBorder="1" applyAlignment="1">
      <alignment vertical="top"/>
    </xf>
    <xf numFmtId="3" fontId="18" fillId="0" borderId="15" xfId="63" applyNumberFormat="1" applyFont="1" applyBorder="1" applyAlignment="1">
      <alignment vertical="top"/>
    </xf>
    <xf numFmtId="0" fontId="22" fillId="0" borderId="0" xfId="63" applyFont="1" applyAlignment="1">
      <alignment vertical="top"/>
    </xf>
    <xf numFmtId="3" fontId="24" fillId="0" borderId="15" xfId="63" applyNumberFormat="1" applyFont="1" applyBorder="1" applyAlignment="1">
      <alignment vertical="top"/>
    </xf>
    <xf numFmtId="3" fontId="25" fillId="0" borderId="10" xfId="63" applyNumberFormat="1" applyFont="1" applyBorder="1" applyAlignment="1">
      <alignment vertical="top"/>
    </xf>
    <xf numFmtId="3" fontId="25" fillId="0" borderId="14" xfId="63" applyNumberFormat="1" applyFont="1" applyBorder="1" applyAlignment="1">
      <alignment vertical="top"/>
    </xf>
    <xf numFmtId="0" fontId="5" fillId="0" borderId="0" xfId="63" applyFont="1" applyAlignment="1">
      <alignment vertical="top"/>
    </xf>
    <xf numFmtId="3" fontId="21" fillId="0" borderId="16" xfId="63" applyNumberFormat="1" applyFont="1" applyBorder="1" applyAlignment="1">
      <alignment vertical="center"/>
    </xf>
    <xf numFmtId="3" fontId="26" fillId="0" borderId="17" xfId="63" applyNumberFormat="1" applyFont="1" applyBorder="1" applyAlignment="1">
      <alignment vertical="center"/>
    </xf>
    <xf numFmtId="0" fontId="27" fillId="0" borderId="0" xfId="63" applyFont="1" applyAlignment="1">
      <alignment horizontal="distributed" vertical="center"/>
    </xf>
    <xf numFmtId="0" fontId="13" fillId="0" borderId="0" xfId="63" applyFont="1" applyAlignment="1">
      <alignment vertical="top"/>
    </xf>
    <xf numFmtId="0" fontId="3" fillId="0" borderId="18" xfId="0" applyFont="1" applyBorder="1" applyAlignment="1">
      <alignment horizontal="distributed"/>
    </xf>
    <xf numFmtId="0" fontId="14" fillId="0" borderId="19" xfId="0" applyFont="1" applyBorder="1" applyAlignment="1">
      <alignment horizontal="distributed" vertical="top" wrapText="1"/>
    </xf>
    <xf numFmtId="0" fontId="10" fillId="0" borderId="0" xfId="62" applyFont="1" applyAlignment="1">
      <alignment vertical="top"/>
    </xf>
    <xf numFmtId="0" fontId="3" fillId="0" borderId="0" xfId="62" applyFont="1" applyAlignment="1">
      <alignment vertical="top"/>
    </xf>
    <xf numFmtId="0" fontId="3" fillId="0" borderId="0" xfId="62" applyFont="1" applyAlignment="1">
      <alignment horizontal="right" vertical="top"/>
    </xf>
    <xf numFmtId="0" fontId="3" fillId="0" borderId="18" xfId="62" applyFont="1" applyBorder="1" applyAlignment="1">
      <alignment horizontal="distributed"/>
    </xf>
    <xf numFmtId="0" fontId="14" fillId="0" borderId="19" xfId="62" applyFont="1" applyBorder="1" applyAlignment="1">
      <alignment horizontal="distributed" vertical="top" wrapText="1"/>
    </xf>
    <xf numFmtId="0" fontId="16" fillId="0" borderId="0" xfId="62" applyFont="1" applyAlignment="1">
      <alignment vertical="center"/>
    </xf>
    <xf numFmtId="0" fontId="14" fillId="0" borderId="20" xfId="62" applyFont="1" applyBorder="1" applyAlignment="1">
      <alignment vertical="top"/>
    </xf>
    <xf numFmtId="3" fontId="17" fillId="0" borderId="10" xfId="62" applyNumberFormat="1" applyFont="1" applyBorder="1" applyAlignment="1">
      <alignment vertical="top"/>
    </xf>
    <xf numFmtId="0" fontId="18" fillId="0" borderId="11" xfId="62" applyFont="1" applyBorder="1" applyAlignment="1">
      <alignment vertical="top"/>
    </xf>
    <xf numFmtId="0" fontId="18" fillId="0" borderId="13" xfId="62" applyFont="1" applyBorder="1" applyAlignment="1">
      <alignment vertical="top"/>
    </xf>
    <xf numFmtId="0" fontId="16" fillId="0" borderId="0" xfId="62" applyFont="1" applyAlignment="1">
      <alignment vertical="top"/>
    </xf>
    <xf numFmtId="0" fontId="20" fillId="0" borderId="21" xfId="62" applyFont="1" applyBorder="1" applyAlignment="1">
      <alignment vertical="top"/>
    </xf>
    <xf numFmtId="0" fontId="14" fillId="0" borderId="21" xfId="62" applyFont="1" applyBorder="1" applyAlignment="1">
      <alignment vertical="top"/>
    </xf>
    <xf numFmtId="3" fontId="18" fillId="0" borderId="15" xfId="62" applyNumberFormat="1" applyFont="1" applyBorder="1" applyAlignment="1">
      <alignment vertical="top" wrapText="1"/>
    </xf>
    <xf numFmtId="3" fontId="24" fillId="0" borderId="10" xfId="62" applyNumberFormat="1" applyFont="1" applyBorder="1" applyAlignment="1">
      <alignment vertical="top"/>
    </xf>
    <xf numFmtId="3" fontId="24" fillId="0" borderId="14" xfId="62" applyNumberFormat="1" applyFont="1" applyBorder="1" applyAlignment="1">
      <alignment vertical="top"/>
    </xf>
    <xf numFmtId="0" fontId="5" fillId="0" borderId="0" xfId="62" applyFont="1" applyAlignment="1">
      <alignment vertical="top"/>
    </xf>
    <xf numFmtId="0" fontId="17" fillId="0" borderId="0" xfId="62" applyFont="1" applyAlignment="1">
      <alignment horizontal="distributed" vertical="center"/>
    </xf>
    <xf numFmtId="0" fontId="13" fillId="0" borderId="0" xfId="62" applyFont="1" applyAlignment="1">
      <alignment vertical="top"/>
    </xf>
    <xf numFmtId="3" fontId="24" fillId="0" borderId="22" xfId="62" applyNumberFormat="1" applyFont="1" applyBorder="1" applyAlignment="1">
      <alignment vertical="top"/>
    </xf>
    <xf numFmtId="0" fontId="22" fillId="0" borderId="0" xfId="62" applyFont="1" applyAlignment="1">
      <alignment vertical="top"/>
    </xf>
    <xf numFmtId="0" fontId="15" fillId="0" borderId="21" xfId="62" applyFont="1" applyBorder="1" applyAlignment="1">
      <alignment vertical="top"/>
    </xf>
    <xf numFmtId="3" fontId="24" fillId="0" borderId="15" xfId="62" applyNumberFormat="1" applyFont="1" applyBorder="1" applyAlignment="1">
      <alignment vertical="top"/>
    </xf>
    <xf numFmtId="0" fontId="27" fillId="0" borderId="0" xfId="62" applyFont="1" applyAlignment="1">
      <alignment horizontal="distributed" vertical="center"/>
    </xf>
    <xf numFmtId="3" fontId="20" fillId="0" borderId="21" xfId="62" applyNumberFormat="1" applyFont="1" applyBorder="1" applyAlignment="1">
      <alignment vertical="top"/>
    </xf>
    <xf numFmtId="176" fontId="21" fillId="0" borderId="10" xfId="67" applyNumberFormat="1" applyFont="1" applyBorder="1" applyAlignment="1">
      <alignment vertical="top"/>
    </xf>
    <xf numFmtId="179" fontId="23" fillId="0" borderId="10" xfId="62" applyNumberFormat="1" applyFont="1" applyBorder="1" applyAlignment="1" applyProtection="1">
      <alignment horizontal="right" vertical="top"/>
    </xf>
    <xf numFmtId="41" fontId="19" fillId="0" borderId="22" xfId="62" applyNumberFormat="1" applyFont="1" applyBorder="1" applyAlignment="1">
      <alignment horizontal="right" vertical="top"/>
    </xf>
    <xf numFmtId="41" fontId="21" fillId="0" borderId="14" xfId="62" applyNumberFormat="1" applyFont="1" applyBorder="1" applyAlignment="1">
      <alignment vertical="top"/>
    </xf>
    <xf numFmtId="41" fontId="18" fillId="0" borderId="15" xfId="62" applyNumberFormat="1" applyFont="1" applyBorder="1" applyAlignment="1">
      <alignment vertical="top"/>
    </xf>
    <xf numFmtId="0" fontId="18" fillId="0" borderId="15" xfId="62" applyFont="1" applyBorder="1" applyAlignment="1" applyProtection="1">
      <alignment horizontal="left" wrapText="1"/>
    </xf>
    <xf numFmtId="3" fontId="24" fillId="0" borderId="21" xfId="62" applyNumberFormat="1" applyFont="1" applyBorder="1" applyAlignment="1">
      <alignment vertical="top"/>
    </xf>
    <xf numFmtId="0" fontId="23" fillId="0" borderId="22" xfId="62" applyFont="1" applyBorder="1" applyAlignment="1">
      <alignment vertical="top"/>
    </xf>
    <xf numFmtId="3" fontId="25" fillId="0" borderId="10" xfId="62" applyNumberFormat="1" applyFont="1" applyBorder="1" applyAlignment="1">
      <alignment vertical="top"/>
    </xf>
    <xf numFmtId="3" fontId="25" fillId="0" borderId="14" xfId="62" applyNumberFormat="1" applyFont="1" applyBorder="1" applyAlignment="1">
      <alignment vertical="top"/>
    </xf>
    <xf numFmtId="3" fontId="14" fillId="0" borderId="23" xfId="62" applyNumberFormat="1" applyFont="1" applyBorder="1" applyAlignment="1">
      <alignment vertical="center"/>
    </xf>
    <xf numFmtId="176" fontId="21" fillId="0" borderId="24" xfId="67" applyNumberFormat="1" applyFont="1" applyBorder="1" applyAlignment="1">
      <alignment horizontal="distributed" vertical="center"/>
    </xf>
    <xf numFmtId="3" fontId="15" fillId="0" borderId="16" xfId="62" applyNumberFormat="1" applyFont="1" applyBorder="1" applyAlignment="1">
      <alignment vertical="center"/>
    </xf>
    <xf numFmtId="3" fontId="14" fillId="0" borderId="16" xfId="62" applyNumberFormat="1" applyFont="1" applyBorder="1" applyAlignment="1">
      <alignment vertical="center"/>
    </xf>
    <xf numFmtId="41" fontId="18" fillId="0" borderId="17" xfId="62" applyNumberFormat="1" applyFont="1" applyBorder="1" applyAlignment="1">
      <alignment vertical="top"/>
    </xf>
    <xf numFmtId="3" fontId="21" fillId="0" borderId="16" xfId="62" applyNumberFormat="1" applyFont="1" applyBorder="1" applyAlignment="1">
      <alignment vertical="center"/>
    </xf>
    <xf numFmtId="3" fontId="19" fillId="0" borderId="21" xfId="62" applyNumberFormat="1" applyFont="1" applyBorder="1" applyAlignment="1">
      <alignment vertical="top"/>
    </xf>
    <xf numFmtId="0" fontId="18" fillId="0" borderId="22" xfId="62" applyFont="1" applyBorder="1" applyAlignment="1">
      <alignment vertical="top"/>
    </xf>
    <xf numFmtId="3" fontId="14" fillId="0" borderId="23" xfId="62" applyNumberFormat="1" applyFont="1" applyBorder="1" applyAlignment="1">
      <alignment vertical="top"/>
    </xf>
    <xf numFmtId="176" fontId="21" fillId="0" borderId="24" xfId="67" applyNumberFormat="1" applyFont="1" applyBorder="1" applyAlignment="1">
      <alignment horizontal="right" vertical="top"/>
    </xf>
    <xf numFmtId="3" fontId="25" fillId="0" borderId="16" xfId="62" applyNumberFormat="1" applyFont="1" applyBorder="1" applyAlignment="1">
      <alignment vertical="top"/>
    </xf>
    <xf numFmtId="3" fontId="14" fillId="0" borderId="10" xfId="62" applyNumberFormat="1" applyFont="1" applyBorder="1" applyAlignment="1">
      <alignment vertical="top"/>
    </xf>
    <xf numFmtId="0" fontId="16" fillId="0" borderId="10" xfId="62" applyFont="1" applyBorder="1" applyAlignment="1">
      <alignment vertical="top"/>
    </xf>
    <xf numFmtId="37" fontId="14" fillId="0" borderId="21" xfId="65" applyFont="1" applyBorder="1" applyAlignment="1" applyProtection="1">
      <alignment horizontal="left" vertical="center"/>
    </xf>
    <xf numFmtId="3" fontId="20" fillId="0" borderId="22" xfId="62" applyNumberFormat="1" applyFont="1" applyBorder="1" applyAlignment="1">
      <alignment vertical="top"/>
    </xf>
    <xf numFmtId="3" fontId="18" fillId="0" borderId="15" xfId="62" applyNumberFormat="1" applyFont="1" applyBorder="1" applyAlignment="1">
      <alignment vertical="top"/>
    </xf>
    <xf numFmtId="37" fontId="24" fillId="0" borderId="25" xfId="64" applyFont="1" applyBorder="1" applyAlignment="1">
      <alignment wrapText="1"/>
    </xf>
    <xf numFmtId="37" fontId="15" fillId="0" borderId="21" xfId="65" applyFont="1" applyBorder="1" applyAlignment="1" applyProtection="1">
      <alignment horizontal="left" vertical="center"/>
    </xf>
    <xf numFmtId="37" fontId="30" fillId="0" borderId="21" xfId="65" applyFont="1" applyBorder="1" applyAlignment="1" applyProtection="1">
      <alignment vertical="center"/>
    </xf>
    <xf numFmtId="3" fontId="20" fillId="0" borderId="10" xfId="62" applyNumberFormat="1" applyFont="1" applyBorder="1" applyAlignment="1">
      <alignment vertical="top"/>
    </xf>
    <xf numFmtId="37" fontId="31" fillId="0" borderId="25" xfId="64" applyFont="1" applyBorder="1" applyAlignment="1">
      <alignment vertical="center" wrapText="1"/>
    </xf>
    <xf numFmtId="37" fontId="20" fillId="0" borderId="21" xfId="65" applyFont="1" applyBorder="1" applyAlignment="1">
      <alignment vertical="center"/>
    </xf>
    <xf numFmtId="37" fontId="14" fillId="0" borderId="21" xfId="65" applyFont="1" applyBorder="1" applyAlignment="1">
      <alignment vertical="center"/>
    </xf>
    <xf numFmtId="37" fontId="14" fillId="0" borderId="21" xfId="65" applyFont="1" applyBorder="1" applyAlignment="1" applyProtection="1">
      <alignment vertical="center"/>
    </xf>
    <xf numFmtId="37" fontId="20" fillId="0" borderId="21" xfId="65" applyFont="1" applyBorder="1" applyAlignment="1" applyProtection="1">
      <alignment vertical="center"/>
    </xf>
    <xf numFmtId="37" fontId="14" fillId="0" borderId="23" xfId="65" applyFont="1" applyBorder="1" applyAlignment="1" applyProtection="1">
      <alignment horizontal="left" vertical="top"/>
    </xf>
    <xf numFmtId="3" fontId="26" fillId="0" borderId="17" xfId="62" applyNumberFormat="1" applyFont="1" applyBorder="1" applyAlignment="1">
      <alignment vertical="top"/>
    </xf>
    <xf numFmtId="0" fontId="27" fillId="0" borderId="0" xfId="62" applyFont="1" applyAlignment="1">
      <alignment horizontal="distributed" vertical="top"/>
    </xf>
    <xf numFmtId="3" fontId="26" fillId="0" borderId="17" xfId="62" applyNumberFormat="1" applyFont="1" applyBorder="1" applyAlignment="1">
      <alignment vertical="center"/>
    </xf>
    <xf numFmtId="3" fontId="26" fillId="0" borderId="24" xfId="62" applyNumberFormat="1" applyFont="1" applyBorder="1" applyAlignment="1">
      <alignment vertical="center"/>
    </xf>
    <xf numFmtId="3" fontId="24" fillId="0" borderId="22" xfId="62" applyNumberFormat="1" applyFont="1" applyFill="1" applyBorder="1" applyAlignment="1">
      <alignment vertical="top"/>
    </xf>
    <xf numFmtId="0" fontId="16" fillId="0" borderId="10" xfId="63" applyFont="1" applyBorder="1" applyAlignment="1">
      <alignment vertical="top"/>
    </xf>
    <xf numFmtId="0" fontId="16" fillId="0" borderId="15" xfId="63" applyFont="1" applyBorder="1" applyAlignment="1">
      <alignment vertical="top"/>
    </xf>
    <xf numFmtId="0" fontId="16" fillId="0" borderId="21" xfId="62" applyFont="1" applyBorder="1" applyAlignment="1">
      <alignment vertical="top"/>
    </xf>
    <xf numFmtId="0" fontId="16" fillId="0" borderId="15" xfId="62" applyFont="1" applyBorder="1" applyAlignment="1">
      <alignment vertical="top"/>
    </xf>
    <xf numFmtId="0" fontId="16" fillId="0" borderId="21" xfId="63" applyFont="1" applyBorder="1" applyAlignment="1">
      <alignment vertical="top"/>
    </xf>
    <xf numFmtId="0" fontId="3" fillId="0" borderId="0" xfId="62" applyFont="1" applyFill="1" applyAlignment="1">
      <alignment vertical="top"/>
    </xf>
    <xf numFmtId="177" fontId="21" fillId="0" borderId="10" xfId="62" applyNumberFormat="1" applyFont="1" applyFill="1" applyBorder="1" applyAlignment="1">
      <alignment vertical="top"/>
    </xf>
    <xf numFmtId="177" fontId="21" fillId="0" borderId="10" xfId="62" applyNumberFormat="1" applyFont="1" applyBorder="1" applyAlignment="1">
      <alignment vertical="top"/>
    </xf>
    <xf numFmtId="177" fontId="21" fillId="0" borderId="14" xfId="62" applyNumberFormat="1" applyFont="1" applyBorder="1" applyAlignment="1">
      <alignment vertical="top"/>
    </xf>
    <xf numFmtId="3" fontId="24" fillId="0" borderId="15" xfId="62" applyNumberFormat="1" applyFont="1" applyBorder="1" applyAlignment="1">
      <alignment vertical="top" wrapText="1"/>
    </xf>
    <xf numFmtId="177" fontId="23" fillId="0" borderId="10" xfId="62" applyNumberFormat="1" applyFont="1" applyFill="1" applyBorder="1" applyAlignment="1">
      <alignment vertical="top"/>
    </xf>
    <xf numFmtId="177" fontId="23" fillId="0" borderId="10" xfId="62" applyNumberFormat="1" applyFont="1" applyBorder="1" applyAlignment="1">
      <alignment vertical="top"/>
    </xf>
    <xf numFmtId="177" fontId="23" fillId="0" borderId="14" xfId="62" applyNumberFormat="1" applyFont="1" applyBorder="1" applyAlignment="1">
      <alignment vertical="top"/>
    </xf>
    <xf numFmtId="0" fontId="16" fillId="0" borderId="25" xfId="62" applyFont="1" applyBorder="1" applyAlignment="1">
      <alignment vertical="top"/>
    </xf>
    <xf numFmtId="3" fontId="24" fillId="0" borderId="10" xfId="62" applyNumberFormat="1" applyFont="1" applyFill="1" applyBorder="1" applyAlignment="1">
      <alignment vertical="top"/>
    </xf>
    <xf numFmtId="3" fontId="19" fillId="0" borderId="16" xfId="62" applyNumberFormat="1" applyFont="1" applyFill="1" applyBorder="1" applyAlignment="1">
      <alignment vertical="center"/>
    </xf>
    <xf numFmtId="3" fontId="19" fillId="0" borderId="16" xfId="62" applyNumberFormat="1" applyFont="1" applyBorder="1" applyAlignment="1">
      <alignment vertical="center"/>
    </xf>
    <xf numFmtId="0" fontId="27" fillId="0" borderId="26" xfId="62" applyFont="1" applyBorder="1" applyAlignment="1">
      <alignment horizontal="distributed" vertical="center"/>
    </xf>
    <xf numFmtId="0" fontId="13" fillId="0" borderId="0" xfId="62" applyFont="1" applyFill="1" applyAlignment="1">
      <alignment vertical="top"/>
    </xf>
    <xf numFmtId="3" fontId="18" fillId="0" borderId="0" xfId="62" applyNumberFormat="1" applyFont="1" applyFill="1" applyBorder="1" applyAlignment="1">
      <alignment vertical="top"/>
    </xf>
    <xf numFmtId="3" fontId="19" fillId="0" borderId="0" xfId="62" applyNumberFormat="1" applyFont="1" applyFill="1" applyBorder="1" applyAlignment="1">
      <alignment vertical="top"/>
    </xf>
    <xf numFmtId="0" fontId="13" fillId="0" borderId="0" xfId="62" applyFont="1" applyFill="1" applyBorder="1" applyAlignment="1">
      <alignment vertical="top"/>
    </xf>
    <xf numFmtId="177" fontId="23" fillId="0" borderId="21" xfId="62" applyNumberFormat="1" applyFont="1" applyBorder="1" applyAlignment="1">
      <alignment vertical="top"/>
    </xf>
    <xf numFmtId="3" fontId="14" fillId="0" borderId="22" xfId="62" applyNumberFormat="1" applyFont="1" applyBorder="1" applyAlignment="1">
      <alignment vertical="top"/>
    </xf>
    <xf numFmtId="37" fontId="28" fillId="0" borderId="23" xfId="65" applyFont="1" applyBorder="1" applyAlignment="1" applyProtection="1">
      <alignment horizontal="left" vertical="top"/>
    </xf>
    <xf numFmtId="0" fontId="18" fillId="0" borderId="15" xfId="62" applyFont="1" applyBorder="1" applyAlignment="1">
      <alignment vertical="top" wrapText="1"/>
    </xf>
    <xf numFmtId="0" fontId="35" fillId="0" borderId="21" xfId="62" applyFont="1" applyBorder="1" applyAlignment="1">
      <alignment vertical="top"/>
    </xf>
    <xf numFmtId="0" fontId="3" fillId="0" borderId="27" xfId="62" applyFont="1" applyBorder="1" applyAlignment="1">
      <alignment vertical="top"/>
    </xf>
    <xf numFmtId="0" fontId="3" fillId="0" borderId="21" xfId="62" applyFont="1" applyBorder="1" applyAlignment="1">
      <alignment vertical="top"/>
    </xf>
    <xf numFmtId="0" fontId="18" fillId="0" borderId="15" xfId="62" applyFont="1" applyBorder="1" applyAlignment="1" applyProtection="1">
      <alignment horizontal="left" vertical="top" wrapText="1"/>
    </xf>
    <xf numFmtId="0" fontId="35" fillId="0" borderId="21" xfId="62" applyFont="1" applyBorder="1" applyAlignment="1">
      <alignment vertical="top" wrapText="1"/>
    </xf>
    <xf numFmtId="3" fontId="24" fillId="0" borderId="25" xfId="62" applyNumberFormat="1" applyFont="1" applyBorder="1" applyAlignment="1">
      <alignment vertical="top"/>
    </xf>
    <xf numFmtId="3" fontId="18" fillId="0" borderId="15" xfId="0" applyNumberFormat="1" applyFont="1" applyBorder="1" applyAlignment="1">
      <alignment horizontal="left" vertical="top" wrapText="1"/>
    </xf>
    <xf numFmtId="0" fontId="3" fillId="0" borderId="28" xfId="0" applyFont="1" applyFill="1" applyBorder="1" applyAlignment="1" applyProtection="1">
      <alignment horizontal="center" vertical="center"/>
    </xf>
    <xf numFmtId="43" fontId="21" fillId="0" borderId="10" xfId="62" applyNumberFormat="1" applyFont="1" applyBorder="1" applyAlignment="1">
      <alignment vertical="top"/>
    </xf>
    <xf numFmtId="43" fontId="23" fillId="0" borderId="10" xfId="62" applyNumberFormat="1" applyFont="1" applyBorder="1" applyAlignment="1">
      <alignment vertical="top"/>
    </xf>
    <xf numFmtId="0" fontId="20" fillId="0" borderId="22" xfId="62" applyFont="1" applyBorder="1" applyAlignment="1">
      <alignment vertical="top"/>
    </xf>
    <xf numFmtId="0" fontId="32" fillId="0" borderId="24" xfId="62" applyFont="1" applyBorder="1" applyAlignment="1">
      <alignment horizontal="distributed" vertical="center"/>
    </xf>
    <xf numFmtId="177" fontId="21" fillId="0" borderId="16" xfId="62" applyNumberFormat="1" applyFont="1" applyBorder="1" applyAlignment="1">
      <alignment horizontal="distributed" vertical="center"/>
    </xf>
    <xf numFmtId="43" fontId="21" fillId="0" borderId="14" xfId="62" applyNumberFormat="1" applyFont="1" applyFill="1" applyBorder="1" applyAlignment="1">
      <alignment vertical="top"/>
    </xf>
    <xf numFmtId="43" fontId="23" fillId="0" borderId="14" xfId="62" applyNumberFormat="1" applyFont="1" applyFill="1" applyBorder="1" applyAlignment="1">
      <alignment vertical="top"/>
    </xf>
    <xf numFmtId="43" fontId="21" fillId="0" borderId="14" xfId="62" applyNumberFormat="1" applyFont="1" applyBorder="1" applyAlignment="1">
      <alignment vertical="top"/>
    </xf>
    <xf numFmtId="43" fontId="23" fillId="0" borderId="14" xfId="62" applyNumberFormat="1" applyFont="1" applyBorder="1" applyAlignment="1">
      <alignment vertical="top"/>
    </xf>
    <xf numFmtId="0" fontId="3" fillId="0" borderId="28" xfId="0" applyFont="1" applyBorder="1" applyAlignment="1" applyProtection="1">
      <alignment horizontal="center" vertical="center"/>
    </xf>
    <xf numFmtId="43" fontId="15" fillId="0" borderId="22" xfId="62" applyNumberFormat="1" applyFont="1" applyBorder="1" applyAlignment="1">
      <alignment vertical="top"/>
    </xf>
    <xf numFmtId="3" fontId="26" fillId="0" borderId="29" xfId="62" applyNumberFormat="1" applyFont="1" applyBorder="1" applyAlignment="1">
      <alignment vertical="center"/>
    </xf>
    <xf numFmtId="3" fontId="18" fillId="0" borderId="25" xfId="62" applyNumberFormat="1" applyFont="1" applyBorder="1" applyAlignment="1">
      <alignment vertical="top"/>
    </xf>
    <xf numFmtId="0" fontId="14" fillId="0" borderId="22" xfId="62" applyFont="1" applyBorder="1" applyAlignment="1">
      <alignment vertical="top"/>
    </xf>
    <xf numFmtId="0" fontId="3" fillId="0" borderId="30" xfId="0" applyFont="1" applyBorder="1" applyAlignment="1" applyProtection="1">
      <alignment horizontal="center" vertical="center"/>
    </xf>
    <xf numFmtId="3" fontId="15" fillId="0" borderId="21" xfId="62" applyNumberFormat="1" applyFont="1" applyFill="1" applyBorder="1" applyAlignment="1">
      <alignment vertical="top"/>
    </xf>
    <xf numFmtId="3" fontId="26" fillId="0" borderId="23" xfId="62" applyNumberFormat="1" applyFont="1" applyBorder="1" applyAlignment="1">
      <alignment vertical="center"/>
    </xf>
    <xf numFmtId="0" fontId="3" fillId="0" borderId="30" xfId="0" applyFont="1" applyFill="1" applyBorder="1" applyAlignment="1" applyProtection="1">
      <alignment horizontal="center" vertical="center"/>
    </xf>
    <xf numFmtId="177" fontId="21" fillId="0" borderId="27" xfId="62" applyNumberFormat="1" applyFont="1" applyBorder="1" applyAlignment="1">
      <alignment vertical="top"/>
    </xf>
    <xf numFmtId="0" fontId="16" fillId="0" borderId="23" xfId="62" applyFont="1" applyBorder="1" applyAlignment="1">
      <alignment vertical="top"/>
    </xf>
    <xf numFmtId="0" fontId="3" fillId="0" borderId="31" xfId="0" applyFont="1" applyBorder="1" applyAlignment="1" applyProtection="1">
      <alignment horizontal="center" vertical="center"/>
    </xf>
    <xf numFmtId="0" fontId="3" fillId="0" borderId="32" xfId="62" applyFont="1" applyFill="1" applyBorder="1" applyAlignment="1">
      <alignment horizontal="distributed" vertical="center" wrapText="1"/>
    </xf>
    <xf numFmtId="41" fontId="23" fillId="0" borderId="10" xfId="0" applyNumberFormat="1" applyFont="1" applyBorder="1" applyAlignment="1">
      <alignment vertical="top"/>
    </xf>
    <xf numFmtId="0" fontId="14" fillId="0" borderId="33" xfId="63" applyFont="1" applyBorder="1" applyAlignment="1">
      <alignment vertical="top"/>
    </xf>
    <xf numFmtId="0" fontId="20" fillId="0" borderId="22" xfId="63" applyFont="1" applyBorder="1" applyAlignment="1">
      <alignment vertical="top"/>
    </xf>
    <xf numFmtId="0" fontId="16" fillId="0" borderId="22" xfId="63" applyFont="1" applyBorder="1" applyAlignment="1">
      <alignment vertical="top"/>
    </xf>
    <xf numFmtId="0" fontId="15" fillId="0" borderId="22" xfId="63" applyFont="1" applyBorder="1" applyAlignment="1">
      <alignment vertical="top"/>
    </xf>
    <xf numFmtId="0" fontId="18" fillId="0" borderId="22" xfId="63" applyFont="1" applyBorder="1" applyAlignment="1">
      <alignment vertical="top"/>
    </xf>
    <xf numFmtId="0" fontId="14" fillId="0" borderId="24" xfId="63" applyFont="1" applyBorder="1" applyAlignment="1">
      <alignment horizontal="distributed" vertical="center"/>
    </xf>
    <xf numFmtId="0" fontId="3" fillId="0" borderId="34" xfId="0" applyFont="1" applyBorder="1" applyAlignment="1">
      <alignment horizontal="distributed"/>
    </xf>
    <xf numFmtId="0" fontId="14" fillId="0" borderId="35" xfId="0" applyFont="1" applyBorder="1" applyAlignment="1">
      <alignment horizontal="distributed" vertical="top" wrapText="1"/>
    </xf>
    <xf numFmtId="0" fontId="18" fillId="0" borderId="20" xfId="63" applyFont="1" applyBorder="1" applyAlignment="1">
      <alignment vertical="top"/>
    </xf>
    <xf numFmtId="3" fontId="25" fillId="0" borderId="21" xfId="63" applyNumberFormat="1" applyFont="1" applyBorder="1" applyAlignment="1">
      <alignment vertical="top"/>
    </xf>
    <xf numFmtId="3" fontId="21" fillId="0" borderId="23" xfId="63" applyNumberFormat="1" applyFont="1" applyBorder="1" applyAlignment="1">
      <alignment vertical="center"/>
    </xf>
    <xf numFmtId="0" fontId="13" fillId="0" borderId="15" xfId="62" applyFont="1" applyBorder="1" applyAlignment="1"/>
    <xf numFmtId="3" fontId="18" fillId="0" borderId="17" xfId="0" applyNumberFormat="1" applyFont="1" applyBorder="1" applyAlignment="1">
      <alignment horizontal="left" vertical="top" wrapText="1"/>
    </xf>
    <xf numFmtId="43" fontId="21" fillId="0" borderId="10" xfId="62" applyNumberFormat="1" applyFont="1" applyFill="1" applyBorder="1" applyAlignment="1">
      <alignment vertical="top"/>
    </xf>
    <xf numFmtId="43" fontId="28" fillId="0" borderId="14" xfId="62" applyNumberFormat="1" applyFont="1" applyBorder="1" applyAlignment="1">
      <alignment vertical="top"/>
    </xf>
    <xf numFmtId="43" fontId="28" fillId="0" borderId="10" xfId="62" applyNumberFormat="1" applyFont="1" applyBorder="1" applyAlignment="1">
      <alignment vertical="top"/>
    </xf>
    <xf numFmtId="0" fontId="14" fillId="0" borderId="24" xfId="62" applyFont="1" applyBorder="1" applyAlignment="1">
      <alignment horizontal="distributed" vertical="top"/>
    </xf>
    <xf numFmtId="49" fontId="14" fillId="0" borderId="10" xfId="62" applyNumberFormat="1" applyFont="1" applyFill="1" applyBorder="1" applyAlignment="1">
      <alignment horizontal="left" vertical="top" indent="1"/>
    </xf>
    <xf numFmtId="41" fontId="28" fillId="0" borderId="21" xfId="62" applyNumberFormat="1" applyFont="1" applyFill="1" applyBorder="1" applyAlignment="1">
      <alignment vertical="top"/>
    </xf>
    <xf numFmtId="41" fontId="15" fillId="0" borderId="10" xfId="62" applyNumberFormat="1" applyFont="1" applyFill="1" applyBorder="1" applyAlignment="1">
      <alignment vertical="top"/>
    </xf>
    <xf numFmtId="41" fontId="28" fillId="0" borderId="10" xfId="62" applyNumberFormat="1" applyFont="1" applyFill="1" applyBorder="1" applyAlignment="1">
      <alignment vertical="top"/>
    </xf>
    <xf numFmtId="177" fontId="15" fillId="0" borderId="10" xfId="62" applyNumberFormat="1" applyFont="1" applyFill="1" applyBorder="1" applyAlignment="1">
      <alignment vertical="top"/>
    </xf>
    <xf numFmtId="177" fontId="21" fillId="0" borderId="20" xfId="0" applyNumberFormat="1" applyFont="1" applyBorder="1" applyAlignment="1">
      <alignment horizontal="right" vertical="top"/>
    </xf>
    <xf numFmtId="177" fontId="21" fillId="0" borderId="23" xfId="62" applyNumberFormat="1" applyFont="1" applyBorder="1" applyAlignment="1">
      <alignment vertical="top"/>
    </xf>
    <xf numFmtId="41" fontId="21" fillId="0" borderId="16" xfId="0" applyNumberFormat="1" applyFont="1" applyBorder="1" applyAlignment="1">
      <alignment vertical="top"/>
    </xf>
    <xf numFmtId="43" fontId="23" fillId="0" borderId="10" xfId="62" applyNumberFormat="1" applyFont="1" applyFill="1" applyBorder="1" applyAlignment="1">
      <alignment vertical="top"/>
    </xf>
    <xf numFmtId="10" fontId="17" fillId="0" borderId="10" xfId="62" applyNumberFormat="1" applyFont="1" applyBorder="1" applyAlignment="1">
      <alignment vertical="top"/>
    </xf>
    <xf numFmtId="43" fontId="15" fillId="0" borderId="10" xfId="62" applyNumberFormat="1" applyFont="1" applyBorder="1" applyAlignment="1">
      <alignment vertical="top"/>
    </xf>
    <xf numFmtId="41" fontId="21" fillId="0" borderId="10" xfId="0" applyNumberFormat="1" applyFont="1" applyBorder="1" applyAlignment="1">
      <alignment vertical="top"/>
    </xf>
    <xf numFmtId="3" fontId="34" fillId="0" borderId="24" xfId="62" applyNumberFormat="1" applyFont="1" applyBorder="1" applyAlignment="1">
      <alignment vertical="top"/>
    </xf>
    <xf numFmtId="41" fontId="15" fillId="0" borderId="21" xfId="62" applyNumberFormat="1" applyFont="1" applyFill="1" applyBorder="1" applyAlignment="1">
      <alignment vertical="top"/>
    </xf>
    <xf numFmtId="0" fontId="14" fillId="0" borderId="22" xfId="62" applyFont="1" applyBorder="1" applyAlignment="1">
      <alignment horizontal="left" vertical="top" indent="2"/>
    </xf>
    <xf numFmtId="3" fontId="15" fillId="0" borderId="22" xfId="62" applyNumberFormat="1" applyFont="1" applyFill="1" applyBorder="1" applyAlignment="1">
      <alignment vertical="top"/>
    </xf>
    <xf numFmtId="3" fontId="23" fillId="0" borderId="10" xfId="62" applyNumberFormat="1" applyFont="1" applyFill="1" applyBorder="1" applyAlignment="1">
      <alignment vertical="top"/>
    </xf>
    <xf numFmtId="3" fontId="18" fillId="0" borderId="15" xfId="62" applyNumberFormat="1" applyFont="1" applyFill="1" applyBorder="1" applyAlignment="1">
      <alignment vertical="top"/>
    </xf>
    <xf numFmtId="3" fontId="20" fillId="0" borderId="10" xfId="62" applyNumberFormat="1" applyFont="1" applyFill="1" applyBorder="1" applyAlignment="1">
      <alignment vertical="top"/>
    </xf>
    <xf numFmtId="3" fontId="24" fillId="0" borderId="15" xfId="62" applyNumberFormat="1" applyFont="1" applyFill="1" applyBorder="1" applyAlignment="1">
      <alignment vertical="top"/>
    </xf>
    <xf numFmtId="3" fontId="25" fillId="0" borderId="15" xfId="62" applyNumberFormat="1" applyFont="1" applyFill="1" applyBorder="1" applyAlignment="1">
      <alignment vertical="top"/>
    </xf>
    <xf numFmtId="3" fontId="21" fillId="0" borderId="10" xfId="62" applyNumberFormat="1" applyFont="1" applyFill="1" applyBorder="1" applyAlignment="1">
      <alignment vertical="top"/>
    </xf>
    <xf numFmtId="3" fontId="14" fillId="0" borderId="10" xfId="62" applyNumberFormat="1" applyFont="1" applyFill="1" applyBorder="1" applyAlignment="1">
      <alignment vertical="top"/>
    </xf>
    <xf numFmtId="49" fontId="14" fillId="0" borderId="10" xfId="62" applyNumberFormat="1" applyFont="1" applyFill="1" applyBorder="1" applyAlignment="1">
      <alignment horizontal="left" vertical="top" wrapText="1" indent="3"/>
    </xf>
    <xf numFmtId="0" fontId="0" fillId="0" borderId="15" xfId="0" applyFill="1" applyBorder="1" applyAlignment="1">
      <alignment vertical="center"/>
    </xf>
    <xf numFmtId="41" fontId="19" fillId="0" borderId="22" xfId="62" applyNumberFormat="1" applyFont="1" applyFill="1" applyBorder="1" applyAlignment="1">
      <alignment horizontal="right" vertical="top"/>
    </xf>
    <xf numFmtId="176" fontId="21" fillId="0" borderId="10" xfId="67" applyNumberFormat="1" applyFont="1" applyFill="1" applyBorder="1" applyAlignment="1">
      <alignment vertical="top"/>
    </xf>
    <xf numFmtId="10" fontId="23" fillId="0" borderId="10" xfId="62" applyNumberFormat="1" applyFont="1" applyFill="1" applyBorder="1" applyAlignment="1" applyProtection="1">
      <alignment horizontal="right" vertical="top"/>
    </xf>
    <xf numFmtId="41" fontId="21" fillId="0" borderId="14" xfId="62" applyNumberFormat="1" applyFont="1" applyFill="1" applyBorder="1" applyAlignment="1">
      <alignment vertical="top"/>
    </xf>
    <xf numFmtId="41" fontId="21" fillId="0" borderId="10" xfId="62" applyNumberFormat="1" applyFont="1" applyFill="1" applyBorder="1" applyAlignment="1">
      <alignment vertical="top"/>
    </xf>
    <xf numFmtId="3" fontId="17" fillId="0" borderId="10" xfId="62" applyNumberFormat="1" applyFont="1" applyFill="1" applyBorder="1" applyAlignment="1">
      <alignment vertical="top"/>
    </xf>
    <xf numFmtId="176" fontId="34" fillId="0" borderId="10" xfId="67" applyNumberFormat="1" applyFont="1" applyFill="1" applyBorder="1" applyAlignment="1">
      <alignment vertical="top"/>
    </xf>
    <xf numFmtId="176" fontId="35" fillId="0" borderId="10" xfId="67" applyNumberFormat="1" applyFont="1" applyFill="1" applyBorder="1" applyAlignment="1">
      <alignment vertical="top"/>
    </xf>
    <xf numFmtId="178" fontId="34" fillId="0" borderId="22" xfId="67" applyNumberFormat="1" applyFont="1" applyFill="1" applyBorder="1" applyAlignment="1">
      <alignment vertical="top"/>
    </xf>
    <xf numFmtId="49" fontId="14" fillId="0" borderId="10" xfId="62" applyNumberFormat="1" applyFont="1" applyFill="1" applyBorder="1" applyAlignment="1">
      <alignment horizontal="left" vertical="top" indent="3"/>
    </xf>
    <xf numFmtId="49" fontId="14" fillId="0" borderId="10" xfId="62" applyNumberFormat="1" applyFont="1" applyFill="1" applyBorder="1" applyAlignment="1">
      <alignment horizontal="left" vertical="top" wrapText="1" indent="2"/>
    </xf>
    <xf numFmtId="41" fontId="28" fillId="0" borderId="14" xfId="62" applyNumberFormat="1" applyFont="1" applyFill="1" applyBorder="1" applyAlignment="1">
      <alignment vertical="top"/>
    </xf>
    <xf numFmtId="177" fontId="15" fillId="0" borderId="22" xfId="62" applyNumberFormat="1" applyFont="1" applyFill="1" applyBorder="1" applyAlignment="1">
      <alignment vertical="top"/>
    </xf>
    <xf numFmtId="3" fontId="41" fillId="0" borderId="0" xfId="62" applyNumberFormat="1" applyFont="1" applyFill="1" applyBorder="1" applyAlignment="1">
      <alignment vertical="top"/>
    </xf>
    <xf numFmtId="3" fontId="14" fillId="0" borderId="0" xfId="62" applyNumberFormat="1" applyFont="1" applyBorder="1" applyAlignment="1">
      <alignment vertical="center"/>
    </xf>
    <xf numFmtId="176" fontId="21" fillId="0" borderId="0" xfId="67" applyNumberFormat="1" applyFont="1" applyBorder="1" applyAlignment="1">
      <alignment horizontal="distributed" vertical="center"/>
    </xf>
    <xf numFmtId="3" fontId="15" fillId="0" borderId="0" xfId="62" applyNumberFormat="1" applyFont="1" applyBorder="1" applyAlignment="1">
      <alignment vertical="center"/>
    </xf>
    <xf numFmtId="3" fontId="21" fillId="0" borderId="0" xfId="62" applyNumberFormat="1" applyFont="1" applyBorder="1" applyAlignment="1">
      <alignment vertical="center"/>
    </xf>
    <xf numFmtId="41" fontId="18" fillId="0" borderId="0" xfId="62" applyNumberFormat="1" applyFont="1" applyBorder="1" applyAlignment="1">
      <alignment vertical="top"/>
    </xf>
    <xf numFmtId="3" fontId="24" fillId="0" borderId="15" xfId="62" applyNumberFormat="1" applyFont="1" applyFill="1" applyBorder="1" applyAlignment="1">
      <alignment vertical="top" wrapText="1"/>
    </xf>
    <xf numFmtId="3" fontId="24" fillId="0" borderId="25" xfId="62" applyNumberFormat="1" applyFont="1" applyFill="1" applyBorder="1" applyAlignment="1">
      <alignment vertical="top" wrapText="1"/>
    </xf>
    <xf numFmtId="49" fontId="14" fillId="0" borderId="10" xfId="62" applyNumberFormat="1" applyFont="1" applyFill="1" applyBorder="1" applyAlignment="1">
      <alignment horizontal="left" vertical="top" indent="2"/>
    </xf>
    <xf numFmtId="3" fontId="18" fillId="0" borderId="15" xfId="62" applyNumberFormat="1" applyFont="1" applyFill="1" applyBorder="1" applyAlignment="1">
      <alignment vertical="top" wrapText="1"/>
    </xf>
    <xf numFmtId="177" fontId="21" fillId="0" borderId="10" xfId="63" applyNumberFormat="1" applyFont="1" applyFill="1" applyBorder="1" applyAlignment="1">
      <alignment vertical="top"/>
    </xf>
    <xf numFmtId="41" fontId="23" fillId="0" borderId="10" xfId="62" applyNumberFormat="1" applyFont="1" applyFill="1" applyBorder="1" applyAlignment="1">
      <alignment vertical="top"/>
    </xf>
    <xf numFmtId="3" fontId="18" fillId="0" borderId="17" xfId="62" applyNumberFormat="1" applyFont="1" applyFill="1" applyBorder="1" applyAlignment="1">
      <alignment vertical="top" wrapText="1"/>
    </xf>
    <xf numFmtId="0" fontId="10" fillId="0" borderId="0" xfId="0" applyFont="1" applyAlignment="1">
      <alignment vertical="top"/>
    </xf>
    <xf numFmtId="0" fontId="3" fillId="0" borderId="0" xfId="0" applyFont="1" applyAlignment="1">
      <alignment vertical="top"/>
    </xf>
    <xf numFmtId="0" fontId="3" fillId="0" borderId="0" xfId="0" applyFont="1" applyAlignment="1">
      <alignment horizontal="right" vertical="top"/>
    </xf>
    <xf numFmtId="0" fontId="18" fillId="0" borderId="36" xfId="0" applyFont="1" applyBorder="1" applyAlignment="1">
      <alignment horizontal="center" vertical="top"/>
    </xf>
    <xf numFmtId="180" fontId="18" fillId="0" borderId="36" xfId="0" applyNumberFormat="1" applyFont="1" applyBorder="1" applyAlignment="1">
      <alignment horizontal="center" vertical="top" wrapText="1"/>
    </xf>
    <xf numFmtId="0" fontId="16" fillId="0" borderId="0" xfId="0" applyFont="1" applyAlignment="1">
      <alignment vertical="center"/>
    </xf>
    <xf numFmtId="3" fontId="17" fillId="0" borderId="21" xfId="0" applyNumberFormat="1" applyFont="1" applyBorder="1" applyAlignment="1">
      <alignment vertical="top"/>
    </xf>
    <xf numFmtId="0" fontId="19" fillId="0" borderId="22" xfId="0" applyFont="1" applyBorder="1" applyAlignment="1">
      <alignment vertical="top"/>
    </xf>
    <xf numFmtId="3" fontId="17" fillId="0" borderId="10" xfId="0" applyNumberFormat="1" applyFont="1" applyBorder="1" applyAlignment="1">
      <alignment vertical="top"/>
    </xf>
    <xf numFmtId="0" fontId="18" fillId="0" borderId="10" xfId="0" applyFont="1" applyBorder="1" applyAlignment="1">
      <alignment vertical="top"/>
    </xf>
    <xf numFmtId="0" fontId="18" fillId="0" borderId="14" xfId="0" applyFont="1" applyBorder="1" applyAlignment="1">
      <alignment vertical="top"/>
    </xf>
    <xf numFmtId="0" fontId="18" fillId="0" borderId="15" xfId="0" applyFont="1" applyBorder="1" applyAlignment="1">
      <alignment vertical="top"/>
    </xf>
    <xf numFmtId="0" fontId="16" fillId="0" borderId="0" xfId="0" applyFont="1" applyAlignment="1">
      <alignment vertical="top"/>
    </xf>
    <xf numFmtId="41" fontId="18" fillId="0" borderId="21" xfId="0" applyNumberFormat="1" applyFont="1" applyBorder="1" applyAlignment="1">
      <alignment vertical="top"/>
    </xf>
    <xf numFmtId="0" fontId="18" fillId="0" borderId="22" xfId="0" applyFont="1" applyBorder="1" applyAlignment="1">
      <alignment vertical="top"/>
    </xf>
    <xf numFmtId="41" fontId="18" fillId="0" borderId="10" xfId="0" applyNumberFormat="1" applyFont="1" applyBorder="1" applyAlignment="1">
      <alignment vertical="top"/>
    </xf>
    <xf numFmtId="180" fontId="41" fillId="0" borderId="14" xfId="0" applyNumberFormat="1" applyFont="1" applyBorder="1" applyAlignment="1">
      <alignment vertical="top"/>
    </xf>
    <xf numFmtId="3" fontId="24" fillId="0" borderId="21" xfId="0" applyNumberFormat="1" applyFont="1" applyBorder="1" applyAlignment="1">
      <alignment vertical="top"/>
    </xf>
    <xf numFmtId="3" fontId="24" fillId="0" borderId="10" xfId="0" applyNumberFormat="1" applyFont="1" applyBorder="1" applyAlignment="1">
      <alignment vertical="top"/>
    </xf>
    <xf numFmtId="3" fontId="24" fillId="0" borderId="14" xfId="0" applyNumberFormat="1" applyFont="1" applyBorder="1" applyAlignment="1">
      <alignment vertical="top"/>
    </xf>
    <xf numFmtId="0" fontId="18" fillId="0" borderId="0" xfId="0" applyFont="1" applyAlignment="1">
      <alignment vertical="top"/>
    </xf>
    <xf numFmtId="0" fontId="13" fillId="0" borderId="0" xfId="0" applyFont="1" applyAlignment="1">
      <alignment vertical="top"/>
    </xf>
    <xf numFmtId="0" fontId="35" fillId="0" borderId="21" xfId="62" applyFont="1" applyFill="1" applyBorder="1" applyAlignment="1">
      <alignment vertical="top" wrapText="1"/>
    </xf>
    <xf numFmtId="0" fontId="27" fillId="0" borderId="0" xfId="62" applyFont="1" applyFill="1" applyAlignment="1">
      <alignment horizontal="distributed" vertical="top"/>
    </xf>
    <xf numFmtId="0" fontId="3" fillId="0" borderId="18" xfId="62" applyFont="1" applyFill="1" applyBorder="1" applyAlignment="1">
      <alignment horizontal="distributed"/>
    </xf>
    <xf numFmtId="0" fontId="10" fillId="0" borderId="0" xfId="62" applyFont="1" applyFill="1" applyAlignment="1">
      <alignment vertical="top"/>
    </xf>
    <xf numFmtId="0" fontId="3" fillId="0" borderId="0" xfId="62" applyFont="1" applyFill="1" applyAlignment="1">
      <alignment horizontal="right" vertical="top"/>
    </xf>
    <xf numFmtId="0" fontId="14" fillId="0" borderId="19" xfId="62" applyFont="1" applyFill="1" applyBorder="1" applyAlignment="1">
      <alignment horizontal="distributed" vertical="top" wrapText="1"/>
    </xf>
    <xf numFmtId="0" fontId="16" fillId="0" borderId="0" xfId="62" applyFont="1" applyFill="1" applyAlignment="1">
      <alignment vertical="center"/>
    </xf>
    <xf numFmtId="3" fontId="17" fillId="0" borderId="21" xfId="62" applyNumberFormat="1" applyFont="1" applyFill="1" applyBorder="1" applyAlignment="1">
      <alignment vertical="top"/>
    </xf>
    <xf numFmtId="0" fontId="14" fillId="0" borderId="33" xfId="62" applyFont="1" applyFill="1" applyBorder="1" applyAlignment="1">
      <alignment vertical="top"/>
    </xf>
    <xf numFmtId="0" fontId="18" fillId="0" borderId="11" xfId="62" applyFont="1" applyFill="1" applyBorder="1" applyAlignment="1">
      <alignment vertical="top"/>
    </xf>
    <xf numFmtId="0" fontId="18" fillId="0" borderId="12" xfId="62" applyFont="1" applyFill="1" applyBorder="1" applyAlignment="1">
      <alignment vertical="top"/>
    </xf>
    <xf numFmtId="0" fontId="18" fillId="0" borderId="13" xfId="62" applyFont="1" applyFill="1" applyBorder="1" applyAlignment="1">
      <alignment vertical="top"/>
    </xf>
    <xf numFmtId="0" fontId="16" fillId="0" borderId="0" xfId="62" applyFont="1" applyFill="1" applyAlignment="1">
      <alignment vertical="top"/>
    </xf>
    <xf numFmtId="3" fontId="14" fillId="0" borderId="15" xfId="62" applyNumberFormat="1" applyFont="1" applyFill="1" applyBorder="1" applyAlignment="1">
      <alignment vertical="top" wrapText="1"/>
    </xf>
    <xf numFmtId="0" fontId="14" fillId="0" borderId="15" xfId="0" applyFont="1" applyFill="1" applyBorder="1" applyAlignment="1">
      <alignment vertical="top" wrapText="1"/>
    </xf>
    <xf numFmtId="0" fontId="13" fillId="0" borderId="21" xfId="62" applyFont="1" applyFill="1" applyBorder="1" applyAlignment="1">
      <alignment vertical="top"/>
    </xf>
    <xf numFmtId="0" fontId="13" fillId="0" borderId="10" xfId="62" applyFont="1" applyFill="1" applyBorder="1" applyAlignment="1">
      <alignment vertical="top"/>
    </xf>
    <xf numFmtId="3" fontId="24" fillId="0" borderId="21" xfId="62" applyNumberFormat="1" applyFont="1" applyFill="1" applyBorder="1" applyAlignment="1">
      <alignment vertical="top"/>
    </xf>
    <xf numFmtId="0" fontId="18" fillId="0" borderId="22" xfId="62" applyFont="1" applyFill="1" applyBorder="1" applyAlignment="1">
      <alignment vertical="top"/>
    </xf>
    <xf numFmtId="3" fontId="24" fillId="0" borderId="14" xfId="62" applyNumberFormat="1" applyFont="1" applyFill="1" applyBorder="1" applyAlignment="1">
      <alignment vertical="top"/>
    </xf>
    <xf numFmtId="41" fontId="18" fillId="0" borderId="15" xfId="62" applyNumberFormat="1" applyFont="1" applyFill="1" applyBorder="1" applyAlignment="1">
      <alignment vertical="top"/>
    </xf>
    <xf numFmtId="0" fontId="23" fillId="0" borderId="22" xfId="62" applyFont="1" applyFill="1" applyBorder="1" applyAlignment="1">
      <alignment vertical="top"/>
    </xf>
    <xf numFmtId="3" fontId="25" fillId="0" borderId="10" xfId="62" applyNumberFormat="1" applyFont="1" applyFill="1" applyBorder="1" applyAlignment="1">
      <alignment vertical="top"/>
    </xf>
    <xf numFmtId="3" fontId="25" fillId="0" borderId="14" xfId="62" applyNumberFormat="1" applyFont="1" applyFill="1" applyBorder="1" applyAlignment="1">
      <alignment vertical="top"/>
    </xf>
    <xf numFmtId="3" fontId="14" fillId="0" borderId="23" xfId="62" applyNumberFormat="1" applyFont="1" applyFill="1" applyBorder="1" applyAlignment="1">
      <alignment vertical="top"/>
    </xf>
    <xf numFmtId="176" fontId="21" fillId="0" borderId="24" xfId="67" applyNumberFormat="1" applyFont="1" applyFill="1" applyBorder="1" applyAlignment="1">
      <alignment horizontal="right" vertical="top"/>
    </xf>
    <xf numFmtId="3" fontId="25" fillId="0" borderId="16" xfId="62" applyNumberFormat="1" applyFont="1" applyFill="1" applyBorder="1" applyAlignment="1">
      <alignment vertical="top"/>
    </xf>
    <xf numFmtId="41" fontId="28" fillId="0" borderId="37" xfId="62" applyNumberFormat="1" applyFont="1" applyFill="1" applyBorder="1" applyAlignment="1">
      <alignment horizontal="right" vertical="top"/>
    </xf>
    <xf numFmtId="41" fontId="18" fillId="0" borderId="17" xfId="62" applyNumberFormat="1" applyFont="1" applyFill="1" applyBorder="1" applyAlignment="1">
      <alignment vertical="top"/>
    </xf>
    <xf numFmtId="0" fontId="5" fillId="0" borderId="0" xfId="62" applyFont="1" applyFill="1" applyAlignment="1">
      <alignment vertical="top"/>
    </xf>
    <xf numFmtId="0" fontId="17" fillId="0" borderId="0" xfId="62" applyFont="1" applyFill="1" applyAlignment="1">
      <alignment horizontal="distributed" vertical="center"/>
    </xf>
    <xf numFmtId="41" fontId="23" fillId="0" borderId="22" xfId="0" applyNumberFormat="1" applyFont="1" applyBorder="1" applyAlignment="1">
      <alignment vertical="top"/>
    </xf>
    <xf numFmtId="0" fontId="18" fillId="0" borderId="25" xfId="62" applyFont="1" applyBorder="1" applyAlignment="1">
      <alignment vertical="top"/>
    </xf>
    <xf numFmtId="3" fontId="18" fillId="0" borderId="25" xfId="0" applyNumberFormat="1" applyFont="1" applyFill="1" applyBorder="1" applyAlignment="1">
      <alignment horizontal="left" vertical="top" wrapText="1"/>
    </xf>
    <xf numFmtId="177" fontId="15" fillId="0" borderId="21" xfId="62" applyNumberFormat="1" applyFont="1" applyFill="1" applyBorder="1" applyAlignment="1">
      <alignment vertical="top"/>
    </xf>
    <xf numFmtId="0" fontId="22" fillId="0" borderId="0" xfId="62" applyFont="1" applyFill="1" applyAlignment="1">
      <alignment vertical="top"/>
    </xf>
    <xf numFmtId="182" fontId="18" fillId="0" borderId="15" xfId="62" applyNumberFormat="1" applyFont="1" applyBorder="1" applyAlignment="1">
      <alignment horizontal="left" vertical="top"/>
    </xf>
    <xf numFmtId="41" fontId="18" fillId="0" borderId="10" xfId="0" applyNumberFormat="1" applyFont="1" applyBorder="1" applyAlignment="1">
      <alignment horizontal="right" vertical="top"/>
    </xf>
    <xf numFmtId="41" fontId="18" fillId="0" borderId="14" xfId="0" applyNumberFormat="1" applyFont="1" applyBorder="1" applyAlignment="1">
      <alignment horizontal="right" vertical="top"/>
    </xf>
    <xf numFmtId="41" fontId="24" fillId="0" borderId="21" xfId="0" applyNumberFormat="1" applyFont="1" applyBorder="1" applyAlignment="1">
      <alignment horizontal="right" vertical="top"/>
    </xf>
    <xf numFmtId="3" fontId="24" fillId="0" borderId="21" xfId="0" applyNumberFormat="1" applyFont="1" applyBorder="1" applyAlignment="1">
      <alignment horizontal="right" vertical="top"/>
    </xf>
    <xf numFmtId="0" fontId="14" fillId="0" borderId="35" xfId="62" applyFont="1" applyFill="1" applyBorder="1" applyAlignment="1">
      <alignment horizontal="distributed" vertical="top" wrapText="1"/>
    </xf>
    <xf numFmtId="43" fontId="28" fillId="0" borderId="11" xfId="62" applyNumberFormat="1" applyFont="1" applyBorder="1" applyAlignment="1">
      <alignment vertical="top"/>
    </xf>
    <xf numFmtId="37" fontId="24" fillId="0" borderId="25" xfId="64" applyFont="1" applyFill="1" applyBorder="1" applyAlignment="1">
      <alignment horizontal="left" vertical="top" wrapText="1"/>
    </xf>
    <xf numFmtId="0" fontId="61" fillId="0" borderId="0" xfId="62" applyFont="1" applyFill="1" applyAlignment="1">
      <alignment vertical="top"/>
    </xf>
    <xf numFmtId="49" fontId="14" fillId="0" borderId="34" xfId="62" applyNumberFormat="1" applyFont="1" applyFill="1" applyBorder="1" applyAlignment="1">
      <alignment horizontal="distributed" wrapText="1"/>
    </xf>
    <xf numFmtId="0" fontId="14" fillId="0" borderId="21" xfId="62" applyFont="1" applyFill="1" applyBorder="1" applyAlignment="1">
      <alignment horizontal="distributed" vertical="top" wrapText="1"/>
    </xf>
    <xf numFmtId="41" fontId="28" fillId="0" borderId="21" xfId="62" applyNumberFormat="1" applyFont="1" applyFill="1" applyBorder="1" applyAlignment="1">
      <alignment horizontal="right" vertical="top"/>
    </xf>
    <xf numFmtId="41" fontId="15" fillId="0" borderId="27" xfId="62" applyNumberFormat="1" applyFont="1" applyFill="1" applyBorder="1" applyAlignment="1">
      <alignment vertical="top"/>
    </xf>
    <xf numFmtId="41" fontId="28" fillId="0" borderId="23" xfId="62" applyNumberFormat="1" applyFont="1" applyFill="1" applyBorder="1" applyAlignment="1">
      <alignment vertical="top"/>
    </xf>
    <xf numFmtId="0" fontId="58" fillId="0" borderId="0" xfId="0" applyFont="1" applyFill="1">
      <alignment vertical="center"/>
    </xf>
    <xf numFmtId="0" fontId="62" fillId="0" borderId="0" xfId="62" applyFont="1" applyFill="1"/>
    <xf numFmtId="177" fontId="15" fillId="0" borderId="15" xfId="62" applyNumberFormat="1" applyFont="1" applyFill="1" applyBorder="1" applyAlignment="1">
      <alignment vertical="top"/>
    </xf>
    <xf numFmtId="177" fontId="28" fillId="0" borderId="15" xfId="62" applyNumberFormat="1" applyFont="1" applyFill="1" applyBorder="1" applyAlignment="1">
      <alignment vertical="top"/>
    </xf>
    <xf numFmtId="49" fontId="20" fillId="0" borderId="10" xfId="62" applyNumberFormat="1" applyFont="1" applyFill="1" applyBorder="1" applyAlignment="1">
      <alignment horizontal="left" vertical="top" indent="1"/>
    </xf>
    <xf numFmtId="0" fontId="6" fillId="0" borderId="10" xfId="62" applyFill="1" applyBorder="1"/>
    <xf numFmtId="0" fontId="6" fillId="0" borderId="22" xfId="62" applyFill="1" applyBorder="1"/>
    <xf numFmtId="0" fontId="6" fillId="0" borderId="15" xfId="62" applyFill="1" applyBorder="1"/>
    <xf numFmtId="41" fontId="15" fillId="0" borderId="22" xfId="62" applyNumberFormat="1" applyFont="1" applyFill="1" applyBorder="1" applyAlignment="1">
      <alignment vertical="top"/>
    </xf>
    <xf numFmtId="0" fontId="14" fillId="0" borderId="16" xfId="62" applyFont="1" applyFill="1" applyBorder="1" applyAlignment="1">
      <alignment horizontal="distributed" vertical="top"/>
    </xf>
    <xf numFmtId="41" fontId="28" fillId="0" borderId="16" xfId="62" applyNumberFormat="1" applyFont="1" applyFill="1" applyBorder="1" applyAlignment="1">
      <alignment vertical="top"/>
    </xf>
    <xf numFmtId="41" fontId="28" fillId="0" borderId="17" xfId="62" applyNumberFormat="1" applyFont="1" applyFill="1" applyBorder="1" applyAlignment="1">
      <alignment vertical="top"/>
    </xf>
    <xf numFmtId="49" fontId="14" fillId="0" borderId="18" xfId="62" applyNumberFormat="1" applyFont="1" applyFill="1" applyBorder="1" applyAlignment="1">
      <alignment horizontal="distributed" wrapText="1"/>
    </xf>
    <xf numFmtId="49" fontId="14" fillId="0" borderId="38" xfId="62" applyNumberFormat="1" applyFont="1" applyFill="1" applyBorder="1" applyAlignment="1">
      <alignment horizontal="distributed" wrapText="1"/>
    </xf>
    <xf numFmtId="0" fontId="6" fillId="0" borderId="0" xfId="62" applyFill="1"/>
    <xf numFmtId="0" fontId="14" fillId="0" borderId="19" xfId="62" applyFont="1" applyFill="1" applyBorder="1" applyAlignment="1">
      <alignment horizontal="distributed" vertical="top"/>
    </xf>
    <xf numFmtId="0" fontId="14" fillId="0" borderId="36" xfId="62" applyFont="1" applyFill="1" applyBorder="1" applyAlignment="1">
      <alignment horizontal="distributed" vertical="top" wrapText="1"/>
    </xf>
    <xf numFmtId="0" fontId="6" fillId="0" borderId="10" xfId="62" applyFill="1" applyBorder="1" applyAlignment="1">
      <alignment horizontal="distributed"/>
    </xf>
    <xf numFmtId="0" fontId="14" fillId="0" borderId="10" xfId="62" applyFont="1" applyFill="1" applyBorder="1" applyAlignment="1">
      <alignment horizontal="distributed" vertical="top"/>
    </xf>
    <xf numFmtId="0" fontId="14" fillId="0" borderId="22" xfId="62" applyFont="1" applyFill="1" applyBorder="1" applyAlignment="1">
      <alignment horizontal="distributed" vertical="top" wrapText="1"/>
    </xf>
    <xf numFmtId="0" fontId="6" fillId="0" borderId="15" xfId="62" applyFill="1" applyBorder="1" applyAlignment="1">
      <alignment horizontal="distributed" vertical="center" wrapText="1"/>
    </xf>
    <xf numFmtId="0" fontId="6" fillId="0" borderId="39" xfId="62" applyFill="1" applyBorder="1"/>
    <xf numFmtId="0" fontId="6" fillId="0" borderId="40" xfId="62" applyFill="1" applyBorder="1"/>
    <xf numFmtId="0" fontId="6" fillId="0" borderId="41" xfId="62" applyFill="1" applyBorder="1"/>
    <xf numFmtId="49" fontId="20" fillId="0" borderId="10" xfId="62" applyNumberFormat="1" applyFont="1" applyFill="1" applyBorder="1" applyAlignment="1">
      <alignment vertical="top"/>
    </xf>
    <xf numFmtId="0" fontId="20" fillId="0" borderId="10" xfId="62" applyFont="1" applyFill="1" applyBorder="1" applyAlignment="1">
      <alignment vertical="top"/>
    </xf>
    <xf numFmtId="41" fontId="28" fillId="0" borderId="15" xfId="62" applyNumberFormat="1" applyFont="1" applyFill="1" applyBorder="1" applyAlignment="1">
      <alignment vertical="top"/>
    </xf>
    <xf numFmtId="0" fontId="0" fillId="0" borderId="0" xfId="0" applyFill="1">
      <alignment vertical="center"/>
    </xf>
    <xf numFmtId="41" fontId="28" fillId="0" borderId="22" xfId="62" applyNumberFormat="1" applyFont="1" applyFill="1" applyBorder="1" applyAlignment="1">
      <alignment vertical="top"/>
    </xf>
    <xf numFmtId="0" fontId="20" fillId="0" borderId="10" xfId="62" applyFont="1" applyFill="1" applyBorder="1" applyAlignment="1">
      <alignment horizontal="left" vertical="top" indent="1"/>
    </xf>
    <xf numFmtId="0" fontId="33" fillId="0" borderId="0" xfId="62" applyFont="1" applyFill="1"/>
    <xf numFmtId="0" fontId="14" fillId="0" borderId="10" xfId="62" applyFont="1" applyFill="1" applyBorder="1" applyAlignment="1">
      <alignment horizontal="left" vertical="top" indent="2"/>
    </xf>
    <xf numFmtId="41" fontId="15" fillId="0" borderId="15" xfId="62" applyNumberFormat="1" applyFont="1" applyFill="1" applyBorder="1" applyAlignment="1">
      <alignment vertical="top"/>
    </xf>
    <xf numFmtId="177" fontId="28" fillId="0" borderId="21" xfId="62" applyNumberFormat="1" applyFont="1" applyFill="1" applyBorder="1" applyAlignment="1">
      <alignment vertical="top"/>
    </xf>
    <xf numFmtId="0" fontId="14" fillId="0" borderId="10" xfId="62" applyFont="1" applyFill="1" applyBorder="1" applyAlignment="1">
      <alignment horizontal="left" vertical="top" indent="1"/>
    </xf>
    <xf numFmtId="3" fontId="14" fillId="0" borderId="21" xfId="62" applyNumberFormat="1" applyFont="1" applyFill="1" applyBorder="1" applyAlignment="1">
      <alignment vertical="top"/>
    </xf>
    <xf numFmtId="0" fontId="14" fillId="0" borderId="10" xfId="62" applyFont="1" applyFill="1" applyBorder="1" applyAlignment="1">
      <alignment horizontal="left" vertical="top" wrapText="1" indent="1"/>
    </xf>
    <xf numFmtId="41" fontId="14" fillId="0" borderId="10" xfId="62" applyNumberFormat="1" applyFont="1" applyFill="1" applyBorder="1" applyAlignment="1">
      <alignment vertical="top"/>
    </xf>
    <xf numFmtId="41" fontId="14" fillId="0" borderId="15" xfId="62" applyNumberFormat="1" applyFont="1" applyFill="1" applyBorder="1" applyAlignment="1">
      <alignment vertical="top"/>
    </xf>
    <xf numFmtId="41" fontId="20" fillId="0" borderId="15" xfId="62" applyNumberFormat="1" applyFont="1" applyFill="1" applyBorder="1" applyAlignment="1">
      <alignment vertical="top"/>
    </xf>
    <xf numFmtId="0" fontId="14" fillId="0" borderId="10" xfId="62" applyFont="1" applyFill="1" applyBorder="1" applyAlignment="1">
      <alignment vertical="top"/>
    </xf>
    <xf numFmtId="3" fontId="20" fillId="0" borderId="21" xfId="62" applyNumberFormat="1" applyFont="1" applyFill="1" applyBorder="1" applyAlignment="1">
      <alignment vertical="top"/>
    </xf>
    <xf numFmtId="0" fontId="39" fillId="0" borderId="10" xfId="62" applyFont="1" applyFill="1" applyBorder="1" applyAlignment="1">
      <alignment vertical="top"/>
    </xf>
    <xf numFmtId="41" fontId="20" fillId="0" borderId="10" xfId="62" applyNumberFormat="1" applyFont="1" applyFill="1" applyBorder="1" applyAlignment="1">
      <alignment vertical="top"/>
    </xf>
    <xf numFmtId="0" fontId="38" fillId="0" borderId="10" xfId="62" applyFont="1" applyFill="1" applyBorder="1" applyAlignment="1">
      <alignment horizontal="distributed" vertical="top"/>
    </xf>
    <xf numFmtId="0" fontId="0" fillId="0" borderId="21" xfId="0" applyFill="1" applyBorder="1">
      <alignment vertical="center"/>
    </xf>
    <xf numFmtId="0" fontId="0" fillId="0" borderId="10" xfId="0" applyFill="1" applyBorder="1">
      <alignment vertical="center"/>
    </xf>
    <xf numFmtId="0" fontId="0" fillId="0" borderId="15" xfId="0" applyFill="1" applyBorder="1">
      <alignment vertical="center"/>
    </xf>
    <xf numFmtId="0" fontId="38" fillId="0" borderId="16" xfId="62" applyFont="1" applyFill="1" applyBorder="1" applyAlignment="1">
      <alignment horizontal="distributed" vertical="top"/>
    </xf>
    <xf numFmtId="0" fontId="6" fillId="0" borderId="11" xfId="62" applyFill="1" applyBorder="1"/>
    <xf numFmtId="0" fontId="6" fillId="0" borderId="21" xfId="62" applyFill="1" applyBorder="1"/>
    <xf numFmtId="0" fontId="3" fillId="0" borderId="42" xfId="62" applyFont="1" applyFill="1" applyBorder="1" applyAlignment="1">
      <alignment horizontal="distributed" vertical="center"/>
    </xf>
    <xf numFmtId="0" fontId="3" fillId="0" borderId="43" xfId="62" applyFont="1" applyFill="1" applyBorder="1" applyAlignment="1">
      <alignment horizontal="distributed" vertical="center"/>
    </xf>
    <xf numFmtId="0" fontId="20" fillId="0" borderId="21" xfId="62" applyFont="1" applyFill="1" applyBorder="1" applyAlignment="1">
      <alignment vertical="top"/>
    </xf>
    <xf numFmtId="0" fontId="20" fillId="0" borderId="23" xfId="62" applyFont="1" applyFill="1" applyBorder="1" applyAlignment="1">
      <alignment vertical="top"/>
    </xf>
    <xf numFmtId="3" fontId="41" fillId="0" borderId="0" xfId="62" applyNumberFormat="1" applyFont="1" applyFill="1" applyAlignment="1">
      <alignment vertical="top"/>
    </xf>
    <xf numFmtId="3" fontId="16" fillId="0" borderId="0" xfId="62" applyNumberFormat="1" applyFont="1" applyFill="1" applyAlignment="1">
      <alignment vertical="top"/>
    </xf>
    <xf numFmtId="3" fontId="13" fillId="0" borderId="0" xfId="62" applyNumberFormat="1" applyFont="1" applyFill="1" applyAlignment="1">
      <alignment vertical="top"/>
    </xf>
    <xf numFmtId="41" fontId="18" fillId="0" borderId="23" xfId="0" applyNumberFormat="1" applyFont="1" applyBorder="1" applyAlignment="1">
      <alignment horizontal="right" vertical="top"/>
    </xf>
    <xf numFmtId="0" fontId="18" fillId="0" borderId="24" xfId="0" applyFont="1" applyBorder="1" applyAlignment="1">
      <alignment vertical="top"/>
    </xf>
    <xf numFmtId="41" fontId="18" fillId="0" borderId="16" xfId="0" applyNumberFormat="1" applyFont="1" applyBorder="1" applyAlignment="1">
      <alignment horizontal="right" vertical="top"/>
    </xf>
    <xf numFmtId="180" fontId="18" fillId="0" borderId="37" xfId="0" applyNumberFormat="1" applyFont="1" applyBorder="1" applyAlignment="1">
      <alignment horizontal="right" vertical="top"/>
    </xf>
    <xf numFmtId="41" fontId="18" fillId="0" borderId="14" xfId="0" applyNumberFormat="1" applyFont="1" applyBorder="1" applyAlignment="1">
      <alignment vertical="top"/>
    </xf>
    <xf numFmtId="180" fontId="18" fillId="0" borderId="14" xfId="0" applyNumberFormat="1" applyFont="1" applyBorder="1" applyAlignment="1">
      <alignment vertical="top"/>
    </xf>
    <xf numFmtId="41" fontId="19" fillId="0" borderId="14" xfId="0" applyNumberFormat="1" applyFont="1" applyBorder="1" applyAlignment="1">
      <alignment horizontal="right" vertical="top"/>
    </xf>
    <xf numFmtId="177" fontId="23" fillId="0" borderId="14" xfId="62" applyNumberFormat="1" applyFont="1" applyFill="1" applyBorder="1" applyAlignment="1">
      <alignment vertical="top"/>
    </xf>
    <xf numFmtId="3" fontId="28" fillId="0" borderId="22" xfId="62" applyNumberFormat="1" applyFont="1" applyFill="1" applyBorder="1" applyAlignment="1">
      <alignment vertical="top"/>
    </xf>
    <xf numFmtId="0" fontId="20" fillId="0" borderId="11" xfId="62" applyFont="1" applyBorder="1" applyAlignment="1">
      <alignment vertical="top"/>
    </xf>
    <xf numFmtId="0" fontId="20" fillId="0" borderId="10" xfId="62" applyFont="1" applyBorder="1" applyAlignment="1">
      <alignment vertical="top"/>
    </xf>
    <xf numFmtId="37" fontId="20" fillId="0" borderId="10" xfId="65" applyFont="1" applyBorder="1" applyAlignment="1" applyProtection="1">
      <alignment vertical="top"/>
    </xf>
    <xf numFmtId="3" fontId="28" fillId="0" borderId="21" xfId="62" applyNumberFormat="1" applyFont="1" applyFill="1" applyBorder="1" applyAlignment="1">
      <alignment vertical="top"/>
    </xf>
    <xf numFmtId="0" fontId="13" fillId="0" borderId="22" xfId="62" applyFont="1" applyFill="1" applyBorder="1" applyAlignment="1">
      <alignment vertical="top"/>
    </xf>
    <xf numFmtId="0" fontId="13" fillId="0" borderId="14" xfId="62" applyFont="1" applyFill="1" applyBorder="1" applyAlignment="1">
      <alignment vertical="top"/>
    </xf>
    <xf numFmtId="0" fontId="1" fillId="0" borderId="15" xfId="66" applyFill="1" applyBorder="1" applyAlignment="1">
      <alignment vertical="top"/>
    </xf>
    <xf numFmtId="3" fontId="79" fillId="0" borderId="15" xfId="62" applyNumberFormat="1" applyFont="1" applyFill="1" applyBorder="1" applyAlignment="1">
      <alignment vertical="top" wrapText="1"/>
    </xf>
    <xf numFmtId="3" fontId="14" fillId="0" borderId="22" xfId="62" applyNumberFormat="1" applyFont="1" applyFill="1" applyBorder="1" applyAlignment="1">
      <alignment vertical="top"/>
    </xf>
    <xf numFmtId="3" fontId="20" fillId="0" borderId="22" xfId="62" applyNumberFormat="1" applyFont="1" applyFill="1" applyBorder="1" applyAlignment="1">
      <alignment vertical="top"/>
    </xf>
    <xf numFmtId="0" fontId="0" fillId="0" borderId="22" xfId="0" applyFill="1" applyBorder="1">
      <alignment vertical="center"/>
    </xf>
    <xf numFmtId="0" fontId="14" fillId="0" borderId="21" xfId="62" applyFont="1" applyFill="1" applyBorder="1" applyAlignment="1">
      <alignment horizontal="left" vertical="top" indent="2"/>
    </xf>
    <xf numFmtId="0" fontId="6" fillId="0" borderId="20" xfId="62" applyFill="1" applyBorder="1"/>
    <xf numFmtId="41" fontId="28" fillId="0" borderId="10" xfId="62" applyNumberFormat="1" applyFont="1" applyFill="1" applyBorder="1" applyAlignment="1">
      <alignment horizontal="right" vertical="top"/>
    </xf>
    <xf numFmtId="49" fontId="20" fillId="0" borderId="14" xfId="62" applyNumberFormat="1" applyFont="1" applyFill="1" applyBorder="1" applyAlignment="1">
      <alignment horizontal="left" vertical="top" indent="1"/>
    </xf>
    <xf numFmtId="0" fontId="14" fillId="0" borderId="22" xfId="62" applyFont="1" applyFill="1" applyBorder="1" applyAlignment="1">
      <alignment horizontal="left" vertical="top" indent="2"/>
    </xf>
    <xf numFmtId="0" fontId="14" fillId="0" borderId="10" xfId="62" applyFont="1" applyBorder="1" applyAlignment="1">
      <alignment horizontal="left" vertical="top" indent="2"/>
    </xf>
    <xf numFmtId="10" fontId="78" fillId="0" borderId="10" xfId="62" applyNumberFormat="1" applyFont="1" applyFill="1" applyBorder="1" applyAlignment="1" applyProtection="1">
      <alignment horizontal="right" vertical="top"/>
    </xf>
    <xf numFmtId="41" fontId="81" fillId="0" borderId="10" xfId="67" applyNumberFormat="1" applyFont="1" applyFill="1" applyBorder="1" applyAlignment="1">
      <alignment vertical="top"/>
    </xf>
    <xf numFmtId="41" fontId="80" fillId="0" borderId="10" xfId="62" applyNumberFormat="1" applyFont="1" applyFill="1" applyBorder="1" applyAlignment="1">
      <alignment vertical="top"/>
    </xf>
    <xf numFmtId="176" fontId="82" fillId="0" borderId="10" xfId="67" applyNumberFormat="1" applyFont="1" applyFill="1" applyBorder="1" applyAlignment="1">
      <alignment vertical="top"/>
    </xf>
    <xf numFmtId="178" fontId="82" fillId="0" borderId="22" xfId="67" applyNumberFormat="1" applyFont="1" applyFill="1" applyBorder="1" applyAlignment="1">
      <alignment vertical="top"/>
    </xf>
    <xf numFmtId="176" fontId="83" fillId="0" borderId="22" xfId="67" applyNumberFormat="1" applyFont="1" applyFill="1" applyBorder="1" applyAlignment="1">
      <alignment vertical="top"/>
    </xf>
    <xf numFmtId="176" fontId="83" fillId="0" borderId="10" xfId="67" applyNumberFormat="1" applyFont="1" applyFill="1" applyBorder="1" applyAlignment="1">
      <alignment vertical="top"/>
    </xf>
    <xf numFmtId="176" fontId="82" fillId="0" borderId="22" xfId="67" applyNumberFormat="1" applyFont="1" applyFill="1" applyBorder="1" applyAlignment="1">
      <alignment horizontal="right" vertical="top"/>
    </xf>
    <xf numFmtId="177" fontId="23" fillId="0" borderId="27" xfId="62" applyNumberFormat="1" applyFont="1" applyBorder="1" applyAlignment="1">
      <alignment vertical="top"/>
    </xf>
    <xf numFmtId="177" fontId="23" fillId="0" borderId="27" xfId="62" applyNumberFormat="1" applyFont="1" applyFill="1" applyBorder="1" applyAlignment="1">
      <alignment vertical="top"/>
    </xf>
    <xf numFmtId="177" fontId="21" fillId="0" borderId="21" xfId="63" applyNumberFormat="1" applyFont="1" applyBorder="1" applyAlignment="1">
      <alignment vertical="top"/>
    </xf>
    <xf numFmtId="41" fontId="21" fillId="0" borderId="10" xfId="67" applyNumberFormat="1" applyFont="1" applyFill="1" applyBorder="1" applyAlignment="1">
      <alignment vertical="top"/>
    </xf>
    <xf numFmtId="10" fontId="23" fillId="0" borderId="22" xfId="62" applyNumberFormat="1" applyFont="1" applyBorder="1" applyAlignment="1" applyProtection="1">
      <alignment horizontal="right" vertical="top"/>
    </xf>
    <xf numFmtId="3" fontId="20" fillId="0" borderId="21" xfId="62" applyNumberFormat="1" applyFont="1" applyBorder="1" applyAlignment="1">
      <alignment horizontal="left" vertical="top" indent="1"/>
    </xf>
    <xf numFmtId="3" fontId="20" fillId="0" borderId="21" xfId="62" applyNumberFormat="1" applyFont="1" applyBorder="1" applyAlignment="1">
      <alignment horizontal="left" vertical="top" wrapText="1" indent="1"/>
    </xf>
    <xf numFmtId="3" fontId="20" fillId="0" borderId="21" xfId="62" applyNumberFormat="1" applyFont="1" applyBorder="1" applyAlignment="1">
      <alignment horizontal="left" vertical="top"/>
    </xf>
    <xf numFmtId="0" fontId="20" fillId="0" borderId="21" xfId="62" applyFont="1" applyBorder="1" applyAlignment="1">
      <alignment horizontal="left" vertical="top" wrapText="1" indent="1"/>
    </xf>
    <xf numFmtId="41" fontId="28" fillId="0" borderId="10" xfId="67" applyNumberFormat="1" applyFont="1" applyFill="1" applyBorder="1" applyAlignment="1">
      <alignment vertical="top"/>
    </xf>
    <xf numFmtId="181" fontId="15" fillId="0" borderId="10" xfId="62" applyNumberFormat="1" applyFont="1" applyFill="1" applyBorder="1" applyAlignment="1" applyProtection="1">
      <alignment horizontal="right" vertical="top"/>
    </xf>
    <xf numFmtId="178" fontId="34" fillId="0" borderId="22" xfId="67" applyNumberFormat="1" applyFont="1" applyFill="1" applyBorder="1" applyAlignment="1">
      <alignment horizontal="right" vertical="top"/>
    </xf>
    <xf numFmtId="176" fontId="34" fillId="0" borderId="10" xfId="67" applyNumberFormat="1" applyFont="1" applyFill="1" applyBorder="1" applyAlignment="1">
      <alignment horizontal="right" vertical="top"/>
    </xf>
    <xf numFmtId="176" fontId="34" fillId="0" borderId="22" xfId="67" applyNumberFormat="1" applyFont="1" applyFill="1" applyBorder="1" applyAlignment="1">
      <alignment horizontal="right" vertical="top"/>
    </xf>
    <xf numFmtId="176" fontId="34" fillId="0" borderId="24" xfId="67" applyNumberFormat="1" applyFont="1" applyBorder="1" applyAlignment="1">
      <alignment vertical="top"/>
    </xf>
    <xf numFmtId="3" fontId="21" fillId="0" borderId="16" xfId="62" applyNumberFormat="1" applyFont="1" applyFill="1" applyBorder="1" applyAlignment="1">
      <alignment vertical="top"/>
    </xf>
    <xf numFmtId="49" fontId="20" fillId="0" borderId="14" xfId="62" applyNumberFormat="1" applyFont="1" applyFill="1" applyBorder="1" applyAlignment="1">
      <alignment horizontal="left" vertical="top" indent="2"/>
    </xf>
    <xf numFmtId="49" fontId="20" fillId="0" borderId="10" xfId="62" applyNumberFormat="1" applyFont="1" applyFill="1" applyBorder="1" applyAlignment="1">
      <alignment horizontal="left" vertical="top" wrapText="1" indent="2"/>
    </xf>
    <xf numFmtId="49" fontId="20" fillId="0" borderId="10" xfId="62" applyNumberFormat="1" applyFont="1" applyFill="1" applyBorder="1" applyAlignment="1">
      <alignment horizontal="left" vertical="top" indent="2"/>
    </xf>
    <xf numFmtId="49" fontId="14" fillId="0" borderId="10" xfId="62" applyNumberFormat="1" applyFont="1" applyFill="1" applyBorder="1" applyAlignment="1">
      <alignment horizontal="left" vertical="top" wrapText="1" indent="4"/>
    </xf>
    <xf numFmtId="0" fontId="20" fillId="0" borderId="10" xfId="62" applyFont="1" applyFill="1" applyBorder="1" applyAlignment="1">
      <alignment horizontal="left" vertical="top" indent="2"/>
    </xf>
    <xf numFmtId="0" fontId="14" fillId="0" borderId="10" xfId="62" applyFont="1" applyFill="1" applyBorder="1" applyAlignment="1">
      <alignment horizontal="left" vertical="top" indent="3"/>
    </xf>
    <xf numFmtId="177" fontId="23" fillId="0" borderId="21" xfId="0" applyNumberFormat="1" applyFont="1" applyBorder="1" applyAlignment="1">
      <alignment horizontal="right" vertical="top"/>
    </xf>
    <xf numFmtId="0" fontId="14" fillId="0" borderId="10" xfId="62" applyFont="1" applyBorder="1" applyAlignment="1">
      <alignment horizontal="left" vertical="top"/>
    </xf>
    <xf numFmtId="41" fontId="23" fillId="0" borderId="10" xfId="62" applyNumberFormat="1" applyFont="1" applyBorder="1" applyAlignment="1">
      <alignment vertical="top"/>
    </xf>
    <xf numFmtId="3" fontId="85" fillId="0" borderId="22" xfId="62" applyNumberFormat="1" applyFont="1" applyFill="1" applyBorder="1" applyAlignment="1">
      <alignment vertical="top"/>
    </xf>
    <xf numFmtId="3" fontId="86" fillId="0" borderId="10" xfId="62" applyNumberFormat="1" applyFont="1" applyFill="1" applyBorder="1" applyAlignment="1">
      <alignment vertical="top"/>
    </xf>
    <xf numFmtId="0" fontId="14" fillId="0" borderId="21" xfId="62" applyFont="1" applyFill="1" applyBorder="1" applyAlignment="1">
      <alignment horizontal="left" vertical="top" indent="1"/>
    </xf>
    <xf numFmtId="0" fontId="20" fillId="0" borderId="21" xfId="62" applyFont="1" applyFill="1" applyBorder="1" applyAlignment="1">
      <alignment horizontal="left" vertical="top" wrapText="1" indent="2"/>
    </xf>
    <xf numFmtId="0" fontId="14" fillId="0" borderId="10" xfId="62" applyFont="1" applyBorder="1" applyAlignment="1">
      <alignment horizontal="left" vertical="top" indent="1"/>
    </xf>
    <xf numFmtId="0" fontId="60" fillId="0" borderId="17" xfId="0" applyFont="1" applyFill="1" applyBorder="1" applyAlignment="1">
      <alignment wrapText="1"/>
    </xf>
    <xf numFmtId="0" fontId="14" fillId="0" borderId="10" xfId="62" applyFont="1" applyBorder="1" applyAlignment="1">
      <alignment horizontal="left" vertical="top" wrapText="1" indent="1"/>
    </xf>
    <xf numFmtId="3" fontId="85" fillId="0" borderId="21" xfId="62" applyNumberFormat="1" applyFont="1" applyFill="1" applyBorder="1" applyAlignment="1">
      <alignment vertical="top"/>
    </xf>
    <xf numFmtId="3" fontId="23" fillId="0" borderId="15" xfId="62" applyNumberFormat="1" applyFont="1" applyFill="1" applyBorder="1" applyAlignment="1">
      <alignment vertical="top" wrapText="1"/>
    </xf>
    <xf numFmtId="3" fontId="18" fillId="0" borderId="15" xfId="62" applyNumberFormat="1" applyFont="1" applyFill="1" applyBorder="1" applyAlignment="1">
      <alignment vertical="top" wrapText="1"/>
    </xf>
    <xf numFmtId="0" fontId="18" fillId="0" borderId="44" xfId="62" applyFont="1" applyBorder="1" applyAlignment="1">
      <alignment vertical="top" wrapText="1"/>
    </xf>
    <xf numFmtId="0" fontId="84" fillId="0" borderId="44" xfId="0" applyFont="1" applyBorder="1" applyAlignment="1">
      <alignment vertical="top"/>
    </xf>
    <xf numFmtId="0" fontId="36" fillId="0" borderId="0" xfId="62" applyFont="1" applyAlignment="1">
      <alignment horizontal="center" vertical="top"/>
    </xf>
    <xf numFmtId="0" fontId="0" fillId="0" borderId="0" xfId="0" applyAlignment="1">
      <alignment vertical="top"/>
    </xf>
    <xf numFmtId="0" fontId="11" fillId="0" borderId="0" xfId="62" applyFont="1" applyAlignment="1">
      <alignment horizontal="center" vertical="top"/>
    </xf>
    <xf numFmtId="0" fontId="13" fillId="0" borderId="0" xfId="62" applyFont="1" applyAlignment="1">
      <alignment horizontal="center" vertical="top"/>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14" fillId="0" borderId="48" xfId="62" applyFont="1" applyBorder="1" applyAlignment="1">
      <alignment horizontal="distributed" vertical="center" wrapText="1"/>
    </xf>
    <xf numFmtId="0" fontId="0" fillId="0" borderId="49" xfId="0" applyBorder="1" applyAlignment="1">
      <alignment horizontal="distributed" vertical="center"/>
    </xf>
    <xf numFmtId="0" fontId="14" fillId="0" borderId="18" xfId="62" applyFont="1" applyBorder="1" applyAlignment="1">
      <alignment horizontal="distributed" vertical="center"/>
    </xf>
    <xf numFmtId="0" fontId="6" fillId="0" borderId="19" xfId="62" applyBorder="1" applyAlignment="1">
      <alignment horizontal="distributed" vertical="center"/>
    </xf>
    <xf numFmtId="37" fontId="24" fillId="0" borderId="15" xfId="64" applyFont="1" applyBorder="1" applyAlignment="1">
      <alignment vertical="top" wrapText="1"/>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50" xfId="0" applyFont="1" applyBorder="1" applyAlignment="1" applyProtection="1">
      <alignment horizontal="center" vertical="center"/>
    </xf>
    <xf numFmtId="0" fontId="6" fillId="0" borderId="49" xfId="62" applyFont="1" applyBorder="1" applyAlignment="1">
      <alignment horizontal="distributed"/>
    </xf>
    <xf numFmtId="0" fontId="36" fillId="0" borderId="0" xfId="62" applyFont="1" applyFill="1" applyAlignment="1">
      <alignment horizontal="center" vertical="top"/>
    </xf>
    <xf numFmtId="0" fontId="0" fillId="0" borderId="0" xfId="0" applyAlignment="1">
      <alignment horizontal="center" vertical="top"/>
    </xf>
    <xf numFmtId="0" fontId="11" fillId="0" borderId="0" xfId="62" applyFont="1" applyFill="1" applyAlignment="1">
      <alignment horizontal="center" vertical="top"/>
    </xf>
    <xf numFmtId="0" fontId="13" fillId="0" borderId="0" xfId="62" applyFont="1" applyFill="1" applyAlignment="1">
      <alignment horizontal="center" vertical="top"/>
    </xf>
    <xf numFmtId="0" fontId="14" fillId="0" borderId="44" xfId="62" applyFont="1" applyFill="1" applyBorder="1" applyAlignment="1">
      <alignment vertical="top"/>
    </xf>
    <xf numFmtId="0" fontId="1" fillId="0" borderId="44" xfId="61" applyFont="1" applyFill="1" applyBorder="1" applyAlignment="1">
      <alignment vertical="top"/>
    </xf>
    <xf numFmtId="0" fontId="37" fillId="0" borderId="0" xfId="0" applyFont="1" applyBorder="1" applyAlignment="1">
      <alignment horizontal="center" vertical="top"/>
    </xf>
    <xf numFmtId="0" fontId="11" fillId="0" borderId="0" xfId="0" applyFont="1" applyAlignment="1">
      <alignment horizontal="center" vertical="top"/>
    </xf>
    <xf numFmtId="0" fontId="13" fillId="0" borderId="0" xfId="0" applyFont="1" applyAlignment="1">
      <alignment horizontal="center" vertical="top"/>
    </xf>
    <xf numFmtId="0" fontId="18" fillId="0" borderId="38" xfId="0" applyFont="1" applyBorder="1" applyAlignment="1">
      <alignment horizontal="distributed" vertical="center"/>
    </xf>
    <xf numFmtId="0" fontId="18" fillId="0" borderId="36" xfId="0" applyFont="1" applyBorder="1" applyAlignment="1"/>
    <xf numFmtId="0" fontId="18" fillId="0" borderId="34" xfId="0" applyFont="1" applyBorder="1" applyAlignment="1">
      <alignment horizontal="distributed" vertical="center" wrapText="1"/>
    </xf>
    <xf numFmtId="0" fontId="18" fillId="0" borderId="35" xfId="0" applyFont="1" applyBorder="1" applyAlignment="1"/>
    <xf numFmtId="0" fontId="18" fillId="0" borderId="18" xfId="0" applyFont="1" applyBorder="1" applyAlignment="1">
      <alignment horizontal="distributed" vertical="center" wrapText="1"/>
    </xf>
    <xf numFmtId="0" fontId="18" fillId="0" borderId="19" xfId="0" applyFont="1" applyBorder="1" applyAlignment="1"/>
    <xf numFmtId="3" fontId="88" fillId="0" borderId="15" xfId="0" applyNumberFormat="1" applyFont="1" applyBorder="1" applyAlignment="1">
      <alignment horizontal="left" vertical="top" wrapText="1"/>
    </xf>
    <xf numFmtId="0" fontId="88" fillId="0" borderId="15" xfId="0" applyFont="1" applyBorder="1" applyAlignment="1">
      <alignment horizontal="left" vertical="top" wrapText="1"/>
    </xf>
    <xf numFmtId="0" fontId="18" fillId="0" borderId="51" xfId="0" applyFont="1" applyBorder="1" applyAlignment="1">
      <alignment horizontal="center" vertical="center"/>
    </xf>
    <xf numFmtId="0" fontId="59" fillId="0" borderId="46" xfId="0" applyFont="1" applyBorder="1" applyAlignment="1">
      <alignment horizontal="center" vertical="center"/>
    </xf>
    <xf numFmtId="0" fontId="18" fillId="0" borderId="48" xfId="0" applyFont="1" applyBorder="1" applyAlignment="1">
      <alignment horizontal="distributed" vertical="center" wrapText="1"/>
    </xf>
    <xf numFmtId="0" fontId="18" fillId="0" borderId="49" xfId="0" applyFont="1" applyBorder="1" applyAlignment="1"/>
    <xf numFmtId="3" fontId="87" fillId="0" borderId="15" xfId="0" applyNumberFormat="1" applyFont="1" applyBorder="1" applyAlignment="1">
      <alignment horizontal="left" vertical="top" wrapText="1"/>
    </xf>
    <xf numFmtId="0" fontId="18" fillId="0" borderId="15" xfId="62" applyFont="1" applyFill="1" applyBorder="1" applyAlignment="1" applyProtection="1">
      <alignment horizontal="left" vertical="top" wrapText="1"/>
    </xf>
    <xf numFmtId="0" fontId="1" fillId="0" borderId="15" xfId="0" applyFont="1" applyFill="1" applyBorder="1" applyAlignment="1">
      <alignment vertical="center"/>
    </xf>
    <xf numFmtId="0" fontId="37" fillId="0" borderId="0" xfId="62" applyFont="1" applyAlignment="1">
      <alignment horizontal="center" vertical="top"/>
    </xf>
    <xf numFmtId="0" fontId="3" fillId="0" borderId="34" xfId="62" applyFont="1" applyBorder="1" applyAlignment="1">
      <alignment horizontal="distributed" vertical="center"/>
    </xf>
    <xf numFmtId="0" fontId="3" fillId="0" borderId="35" xfId="62" applyFont="1" applyBorder="1" applyAlignment="1">
      <alignment horizontal="distributed" vertical="center"/>
    </xf>
    <xf numFmtId="0" fontId="3" fillId="0" borderId="18" xfId="62" applyFont="1" applyBorder="1" applyAlignment="1">
      <alignment horizontal="distributed" vertical="center"/>
    </xf>
    <xf numFmtId="0" fontId="3" fillId="0" borderId="19" xfId="62" applyFont="1" applyBorder="1" applyAlignment="1">
      <alignment horizontal="distributed" vertical="center"/>
    </xf>
    <xf numFmtId="0" fontId="13" fillId="0" borderId="49" xfId="62" applyFont="1" applyBorder="1" applyAlignment="1"/>
    <xf numFmtId="0" fontId="14" fillId="0" borderId="34" xfId="62" applyFont="1" applyBorder="1" applyAlignment="1">
      <alignment horizontal="distributed" vertical="center"/>
    </xf>
    <xf numFmtId="0" fontId="14" fillId="0" borderId="35" xfId="62" applyFont="1" applyBorder="1" applyAlignment="1">
      <alignment horizontal="distributed" vertical="center"/>
    </xf>
    <xf numFmtId="3" fontId="18" fillId="0" borderId="15" xfId="62" applyNumberFormat="1" applyFont="1" applyFill="1" applyBorder="1" applyAlignment="1">
      <alignment vertical="top" wrapText="1"/>
    </xf>
    <xf numFmtId="0" fontId="6" fillId="0" borderId="15" xfId="62" applyFill="1" applyBorder="1" applyAlignment="1">
      <alignment vertical="top" wrapText="1"/>
    </xf>
    <xf numFmtId="0" fontId="0" fillId="0" borderId="15" xfId="0" applyFill="1" applyBorder="1" applyAlignment="1">
      <alignment vertical="top" wrapText="1"/>
    </xf>
    <xf numFmtId="0" fontId="13" fillId="0" borderId="0" xfId="62" applyFont="1" applyAlignment="1">
      <alignment horizontal="center"/>
    </xf>
    <xf numFmtId="0" fontId="6" fillId="0" borderId="35" xfId="62" applyBorder="1" applyAlignment="1"/>
    <xf numFmtId="0" fontId="6" fillId="0" borderId="49" xfId="62" applyBorder="1" applyAlignment="1"/>
    <xf numFmtId="0" fontId="0" fillId="0" borderId="19" xfId="0" applyBorder="1" applyAlignment="1">
      <alignment horizontal="distributed" vertical="center"/>
    </xf>
    <xf numFmtId="0" fontId="14" fillId="0" borderId="38" xfId="62" applyFont="1" applyBorder="1" applyAlignment="1">
      <alignment horizontal="distributed" vertical="center"/>
    </xf>
    <xf numFmtId="0" fontId="13" fillId="0" borderId="36" xfId="62" applyFont="1" applyBorder="1" applyAlignment="1"/>
    <xf numFmtId="0" fontId="0" fillId="0" borderId="35" xfId="0" applyBorder="1" applyAlignment="1">
      <alignment horizontal="distributed" vertical="center"/>
    </xf>
    <xf numFmtId="0" fontId="37" fillId="0" borderId="0" xfId="62" applyFont="1" applyFill="1" applyAlignment="1">
      <alignment horizontal="center" vertical="top"/>
    </xf>
    <xf numFmtId="0" fontId="14" fillId="0" borderId="48" xfId="62" applyFont="1" applyFill="1" applyBorder="1" applyAlignment="1">
      <alignment horizontal="distributed" vertical="center" wrapText="1"/>
    </xf>
    <xf numFmtId="0" fontId="6" fillId="0" borderId="49" xfId="62" applyFill="1" applyBorder="1" applyAlignment="1">
      <alignment horizontal="distributed" vertical="center" wrapText="1"/>
    </xf>
    <xf numFmtId="0" fontId="14" fillId="0" borderId="18" xfId="62" applyFont="1" applyFill="1" applyBorder="1" applyAlignment="1">
      <alignment horizontal="distributed" vertical="center"/>
    </xf>
    <xf numFmtId="0" fontId="6" fillId="0" borderId="19" xfId="62" applyFill="1" applyBorder="1" applyAlignment="1">
      <alignment horizontal="distributed"/>
    </xf>
    <xf numFmtId="0" fontId="18" fillId="0" borderId="44" xfId="0" applyFont="1" applyFill="1" applyBorder="1" applyAlignment="1">
      <alignment vertical="center" wrapText="1"/>
    </xf>
    <xf numFmtId="0" fontId="9" fillId="0" borderId="0" xfId="62" applyFont="1" applyAlignment="1">
      <alignment horizontal="center" vertical="top"/>
    </xf>
    <xf numFmtId="0" fontId="14" fillId="0" borderId="38" xfId="63" applyFont="1" applyBorder="1" applyAlignment="1">
      <alignment horizontal="distributed" vertical="center"/>
    </xf>
    <xf numFmtId="0" fontId="6" fillId="0" borderId="36" xfId="63" applyBorder="1" applyAlignment="1"/>
    <xf numFmtId="0" fontId="14" fillId="0" borderId="48" xfId="63" applyFont="1" applyBorder="1" applyAlignment="1">
      <alignment horizontal="distributed" vertical="center" wrapText="1"/>
    </xf>
    <xf numFmtId="0" fontId="0" fillId="0" borderId="49" xfId="0" applyBorder="1">
      <alignment vertical="center"/>
    </xf>
    <xf numFmtId="0" fontId="14" fillId="0" borderId="18" xfId="63" applyFont="1" applyBorder="1" applyAlignment="1">
      <alignment horizontal="distributed" vertical="center" wrapText="1"/>
    </xf>
    <xf numFmtId="0" fontId="0" fillId="0" borderId="0" xfId="0" applyFill="1" applyAlignment="1">
      <alignment horizontal="center" vertical="top"/>
    </xf>
    <xf numFmtId="0" fontId="3" fillId="0" borderId="34" xfId="62" applyFont="1" applyFill="1" applyBorder="1" applyAlignment="1">
      <alignment horizontal="distributed" vertical="center"/>
    </xf>
    <xf numFmtId="0" fontId="3" fillId="0" borderId="35" xfId="62" applyFont="1" applyFill="1" applyBorder="1" applyAlignment="1">
      <alignment horizontal="distributed" vertical="center"/>
    </xf>
    <xf numFmtId="0" fontId="3" fillId="0" borderId="18" xfId="62" applyFont="1" applyFill="1" applyBorder="1" applyAlignment="1">
      <alignment horizontal="distributed" vertical="center"/>
    </xf>
    <xf numFmtId="0" fontId="3" fillId="0" borderId="19" xfId="62" applyFont="1" applyFill="1" applyBorder="1" applyAlignment="1">
      <alignment horizontal="distributed" vertical="center"/>
    </xf>
    <xf numFmtId="0" fontId="13" fillId="0" borderId="49" xfId="62" applyFont="1" applyFill="1" applyBorder="1" applyAlignment="1"/>
  </cellXfs>
  <cellStyles count="91">
    <cellStyle name="20% - Accent1" xfId="1"/>
    <cellStyle name="20% - Accent2" xfId="2"/>
    <cellStyle name="20% - Accent3" xfId="3"/>
    <cellStyle name="20% - Accent4" xfId="4"/>
    <cellStyle name="20% - Accent5" xfId="5"/>
    <cellStyle name="20% - Accent6" xfId="6"/>
    <cellStyle name="20% - 輔色1" xfId="7" builtinId="30" customBuiltin="1"/>
    <cellStyle name="20% - 輔色2" xfId="8" builtinId="34" customBuiltin="1"/>
    <cellStyle name="20% - 輔色3" xfId="9" builtinId="38" customBuiltin="1"/>
    <cellStyle name="20% - 輔色4" xfId="10" builtinId="42" customBuiltin="1"/>
    <cellStyle name="20% - 輔色5" xfId="11" builtinId="46" customBuiltin="1"/>
    <cellStyle name="20% - 輔色6" xfId="12" builtinId="50" customBuiltin="1"/>
    <cellStyle name="40% - Accent1" xfId="13"/>
    <cellStyle name="40% - Accent2" xfId="14"/>
    <cellStyle name="40% - Accent3" xfId="15"/>
    <cellStyle name="40% - Accent4" xfId="16"/>
    <cellStyle name="40% - Accent5" xfId="17"/>
    <cellStyle name="40% - Accent6" xfId="18"/>
    <cellStyle name="40% - 輔色1" xfId="19" builtinId="31" customBuiltin="1"/>
    <cellStyle name="40% - 輔色2" xfId="20" builtinId="35" customBuiltin="1"/>
    <cellStyle name="40% - 輔色3" xfId="21" builtinId="39" customBuiltin="1"/>
    <cellStyle name="40% - 輔色4" xfId="22" builtinId="43" customBuiltin="1"/>
    <cellStyle name="40% - 輔色5" xfId="23" builtinId="47" customBuiltin="1"/>
    <cellStyle name="40% - 輔色6" xfId="24" builtinId="51" customBuiltin="1"/>
    <cellStyle name="60% - Accent1" xfId="25"/>
    <cellStyle name="60% - Accent2" xfId="26"/>
    <cellStyle name="60% - Accent3" xfId="27"/>
    <cellStyle name="60% - Accent4" xfId="28"/>
    <cellStyle name="60% - Accent5" xfId="29"/>
    <cellStyle name="60% - Accent6" xfId="30"/>
    <cellStyle name="60% - 輔色1" xfId="31" builtinId="32" customBuiltin="1"/>
    <cellStyle name="60% - 輔色2" xfId="32" builtinId="36" customBuiltin="1"/>
    <cellStyle name="60% - 輔色3" xfId="33" builtinId="40" customBuiltin="1"/>
    <cellStyle name="60% - 輔色4" xfId="34" builtinId="44" customBuiltin="1"/>
    <cellStyle name="60% - 輔色5" xfId="35" builtinId="48" customBuiltin="1"/>
    <cellStyle name="60% - 輔色6" xfId="36" builtinId="52" customBuiltin="1"/>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xplanatory Text" xfId="46"/>
    <cellStyle name="Good" xfId="47"/>
    <cellStyle name="Heading 1" xfId="48"/>
    <cellStyle name="Heading 2" xfId="49"/>
    <cellStyle name="Heading 3" xfId="50"/>
    <cellStyle name="Heading 4" xfId="51"/>
    <cellStyle name="Input" xfId="52"/>
    <cellStyle name="Linked Cell" xfId="53"/>
    <cellStyle name="Neutral" xfId="54"/>
    <cellStyle name="Note" xfId="55"/>
    <cellStyle name="Output" xfId="56"/>
    <cellStyle name="Title" xfId="57"/>
    <cellStyle name="Total" xfId="58"/>
    <cellStyle name="Warning Text" xfId="59"/>
    <cellStyle name="一般" xfId="0" builtinId="0"/>
    <cellStyle name="一般 2" xfId="60"/>
    <cellStyle name="一般_2-1-2..101年度預算" xfId="61"/>
    <cellStyle name="一般_96基金預算_v6" xfId="62"/>
    <cellStyle name="一般_97基金預算_v6" xfId="63"/>
    <cellStyle name="一般_LBS7" xfId="64"/>
    <cellStyle name="一般_LDSA6" xfId="65"/>
    <cellStyle name="一般_各費用預算編列說明--102年底稿" xfId="66"/>
    <cellStyle name="千分位" xfId="67" builtinId="3"/>
    <cellStyle name="中等" xfId="68" builtinId="28" customBuiltin="1"/>
    <cellStyle name="合計" xfId="69" builtinId="25" customBuiltin="1"/>
    <cellStyle name="好" xfId="70" builtinId="26" customBuiltin="1"/>
    <cellStyle name="計算方式" xfId="71" builtinId="22" customBuiltin="1"/>
    <cellStyle name="連結的儲存格" xfId="72" builtinId="24" customBuiltin="1"/>
    <cellStyle name="備註" xfId="73" builtinId="10" customBuiltin="1"/>
    <cellStyle name="說明文字" xfId="74" builtinId="53" customBuiltin="1"/>
    <cellStyle name="輔色1" xfId="75" builtinId="29" customBuiltin="1"/>
    <cellStyle name="輔色2" xfId="76" builtinId="33" customBuiltin="1"/>
    <cellStyle name="輔色3" xfId="77" builtinId="37" customBuiltin="1"/>
    <cellStyle name="輔色4" xfId="78" builtinId="41" customBuiltin="1"/>
    <cellStyle name="輔色5" xfId="79" builtinId="45" customBuiltin="1"/>
    <cellStyle name="輔色6" xfId="80" builtinId="49" customBuiltin="1"/>
    <cellStyle name="標題" xfId="81" builtinId="15" customBuiltin="1"/>
    <cellStyle name="標題 1" xfId="82" builtinId="16" customBuiltin="1"/>
    <cellStyle name="標題 2" xfId="83" builtinId="17" customBuiltin="1"/>
    <cellStyle name="標題 3" xfId="84" builtinId="18" customBuiltin="1"/>
    <cellStyle name="標題 4" xfId="85" builtinId="19" customBuiltin="1"/>
    <cellStyle name="輸入" xfId="86" builtinId="20" customBuiltin="1"/>
    <cellStyle name="輸出" xfId="87" builtinId="21" customBuiltin="1"/>
    <cellStyle name="檢查儲存格" xfId="88" builtinId="23" customBuiltin="1"/>
    <cellStyle name="壞" xfId="89" builtinId="27" customBuiltin="1"/>
    <cellStyle name="警告文字" xfId="90" builtinId="11" customBuiltin="1"/>
  </cellStyles>
  <dxfs count="0"/>
  <tableStyles count="0" defaultTableStyle="TableStyleMedium2" defaultPivotStyle="PivotStyleLight16"/>
  <colors>
    <mruColors>
      <color rgb="FFFF00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kuan901/Local%20Settings/Temporary%20Internet%20Files/OLK1B/&#33290;&#21046;&#38928;&#27770;&#31639;/99&#24180;&#24230;/99&#38928;&#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c1346/&#26700;&#38754;/101&#38928;&#31639;/&#33290;&#21046;&#38928;&#27770;&#31639;/99&#24180;&#24230;/99&#38928;&#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S0-頁首"/>
      <sheetName val="目錄"/>
      <sheetName val="5運用概況"/>
      <sheetName val="6提撥給付"/>
      <sheetName val="7保證收益"/>
      <sheetName val="8收支餘絀"/>
      <sheetName val="9餘絀撥補"/>
      <sheetName val="10平衡表-資產"/>
      <sheetName val="11平衡表-負債"/>
      <sheetName val="12現金流量"/>
      <sheetName val="13利息收入"/>
      <sheetName val="14手續費收入"/>
      <sheetName val="15投資利益"/>
      <sheetName val="16手續費用"/>
      <sheetName val="21員工人數"/>
      <sheetName val="22管理費用"/>
      <sheetName val="23提存買賣損失"/>
      <sheetName val="24收回呆帳"/>
      <sheetName val="lbs.EN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S0-頁首"/>
      <sheetName val="目錄"/>
      <sheetName val="5運用概況"/>
      <sheetName val="6提撥給付"/>
      <sheetName val="7保證收益"/>
      <sheetName val="8收支餘絀"/>
      <sheetName val="9餘絀撥補"/>
      <sheetName val="10平衡表-資產"/>
      <sheetName val="11平衡表-負債"/>
      <sheetName val="12現金流量"/>
      <sheetName val="13利息收入"/>
      <sheetName val="14手續費收入"/>
      <sheetName val="15投資利益"/>
      <sheetName val="16手續費用"/>
      <sheetName val="21員工人數"/>
      <sheetName val="22管理費用"/>
      <sheetName val="23提存買賣損失"/>
      <sheetName val="24收回呆帳"/>
      <sheetName val="lbs.EN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workbookViewId="0">
      <selection activeCell="F11" sqref="F11"/>
    </sheetView>
  </sheetViews>
  <sheetFormatPr defaultColWidth="12" defaultRowHeight="22.2"/>
  <cols>
    <col min="1" max="1" width="12.109375" style="42" bestFit="1" customWidth="1"/>
    <col min="2" max="2" width="8.33203125" style="42" customWidth="1"/>
    <col min="3" max="3" width="18.88671875" style="108" customWidth="1"/>
    <col min="4" max="4" width="11.77734375" style="42" customWidth="1"/>
    <col min="5" max="5" width="8" style="42" customWidth="1"/>
    <col min="6" max="6" width="11" style="42" bestFit="1" customWidth="1"/>
    <col min="7" max="7" width="8.109375" style="42" customWidth="1"/>
    <col min="8" max="8" width="11.6640625" style="42" customWidth="1"/>
    <col min="9" max="9" width="7.44140625" style="42" customWidth="1"/>
    <col min="10" max="10" width="10.88671875" style="42" customWidth="1"/>
    <col min="11" max="16384" width="12" style="42"/>
  </cols>
  <sheetData>
    <row r="1" spans="1:10" s="24" customFormat="1" ht="30.75" customHeight="1">
      <c r="A1" s="416" t="s">
        <v>157</v>
      </c>
      <c r="B1" s="417"/>
      <c r="C1" s="417"/>
      <c r="D1" s="417"/>
      <c r="E1" s="417"/>
      <c r="F1" s="417"/>
      <c r="G1" s="417"/>
      <c r="H1" s="417"/>
      <c r="I1" s="417"/>
      <c r="J1" s="417"/>
    </row>
    <row r="2" spans="1:10" s="24" customFormat="1" ht="30" customHeight="1">
      <c r="A2" s="418" t="s">
        <v>158</v>
      </c>
      <c r="B2" s="417"/>
      <c r="C2" s="417"/>
      <c r="D2" s="417"/>
      <c r="E2" s="417"/>
      <c r="F2" s="417"/>
      <c r="G2" s="417"/>
      <c r="H2" s="417"/>
      <c r="I2" s="417"/>
      <c r="J2" s="417"/>
    </row>
    <row r="3" spans="1:10" s="25" customFormat="1" ht="26.25" customHeight="1">
      <c r="A3" s="419" t="s">
        <v>299</v>
      </c>
      <c r="B3" s="417"/>
      <c r="C3" s="417"/>
      <c r="D3" s="417"/>
      <c r="E3" s="417"/>
      <c r="F3" s="417"/>
      <c r="G3" s="417"/>
      <c r="H3" s="417"/>
      <c r="I3" s="417"/>
      <c r="J3" s="417"/>
    </row>
    <row r="4" spans="1:10" s="25" customFormat="1" ht="19.5" customHeight="1" thickBot="1">
      <c r="C4" s="95"/>
      <c r="J4" s="26" t="s">
        <v>159</v>
      </c>
    </row>
    <row r="5" spans="1:10" s="25" customFormat="1" ht="39" customHeight="1">
      <c r="A5" s="420" t="s">
        <v>160</v>
      </c>
      <c r="B5" s="421"/>
      <c r="C5" s="426" t="s">
        <v>2</v>
      </c>
      <c r="D5" s="422" t="s">
        <v>161</v>
      </c>
      <c r="E5" s="423"/>
      <c r="F5" s="422" t="s">
        <v>162</v>
      </c>
      <c r="G5" s="423"/>
      <c r="H5" s="422" t="s">
        <v>163</v>
      </c>
      <c r="I5" s="423"/>
      <c r="J5" s="424" t="s">
        <v>164</v>
      </c>
    </row>
    <row r="6" spans="1:10" s="29" customFormat="1" ht="39" customHeight="1">
      <c r="A6" s="141" t="s">
        <v>165</v>
      </c>
      <c r="B6" s="123" t="s">
        <v>32</v>
      </c>
      <c r="C6" s="427"/>
      <c r="D6" s="123" t="s">
        <v>166</v>
      </c>
      <c r="E6" s="123" t="s">
        <v>32</v>
      </c>
      <c r="F6" s="123" t="s">
        <v>165</v>
      </c>
      <c r="G6" s="123" t="s">
        <v>32</v>
      </c>
      <c r="H6" s="123" t="s">
        <v>167</v>
      </c>
      <c r="I6" s="123" t="s">
        <v>32</v>
      </c>
      <c r="J6" s="425"/>
    </row>
    <row r="7" spans="1:10" s="44" customFormat="1" ht="39" customHeight="1">
      <c r="A7" s="142">
        <f>SUM(A8:A13)</f>
        <v>213643364</v>
      </c>
      <c r="B7" s="124">
        <f>A7/A$7*100</f>
        <v>100</v>
      </c>
      <c r="C7" s="126" t="s">
        <v>168</v>
      </c>
      <c r="D7" s="96">
        <f>SUM(D8:D13)</f>
        <v>92372694</v>
      </c>
      <c r="E7" s="160">
        <f>D7/D$7*100</f>
        <v>100</v>
      </c>
      <c r="F7" s="96">
        <f>SUM(F8:F13)</f>
        <v>82395688</v>
      </c>
      <c r="G7" s="160">
        <f>F7/F$7*100</f>
        <v>100</v>
      </c>
      <c r="H7" s="98">
        <f>D7-F7</f>
        <v>9977006</v>
      </c>
      <c r="I7" s="131">
        <f>H7/F7*100</f>
        <v>12.108650637154701</v>
      </c>
      <c r="J7" s="99"/>
    </row>
    <row r="8" spans="1:10" s="34" customFormat="1" ht="54" customHeight="1">
      <c r="A8" s="379">
        <v>208866263</v>
      </c>
      <c r="B8" s="125">
        <f t="shared" ref="B8:B13" si="0">A8/$A$7*100</f>
        <v>97.763983439242224</v>
      </c>
      <c r="C8" s="178" t="s">
        <v>209</v>
      </c>
      <c r="D8" s="100">
        <v>90246820</v>
      </c>
      <c r="E8" s="172">
        <f>D8/D$7*100</f>
        <v>97.698590451416294</v>
      </c>
      <c r="F8" s="100">
        <v>80429819</v>
      </c>
      <c r="G8" s="172">
        <f>F8/F$7*100</f>
        <v>97.614111796724117</v>
      </c>
      <c r="H8" s="101">
        <f>D8-F8</f>
        <v>9817001</v>
      </c>
      <c r="I8" s="132">
        <f>H8/F8*100</f>
        <v>12.205673370967055</v>
      </c>
      <c r="J8" s="208" t="s">
        <v>234</v>
      </c>
    </row>
    <row r="9" spans="1:10" s="34" customFormat="1" ht="30.6" customHeight="1">
      <c r="A9" s="379">
        <v>44245</v>
      </c>
      <c r="B9" s="125">
        <f t="shared" si="0"/>
        <v>2.0709746921977881E-2</v>
      </c>
      <c r="C9" s="178" t="s">
        <v>210</v>
      </c>
      <c r="D9" s="213">
        <v>0</v>
      </c>
      <c r="E9" s="172"/>
      <c r="F9" s="213">
        <v>0</v>
      </c>
      <c r="G9" s="172"/>
      <c r="H9" s="213">
        <v>0</v>
      </c>
      <c r="I9" s="132"/>
      <c r="J9" s="208"/>
    </row>
    <row r="10" spans="1:10" s="34" customFormat="1" ht="39" customHeight="1">
      <c r="A10" s="379">
        <v>3987646</v>
      </c>
      <c r="B10" s="125">
        <f t="shared" si="0"/>
        <v>1.8664965414043939</v>
      </c>
      <c r="C10" s="178" t="s">
        <v>211</v>
      </c>
      <c r="D10" s="100">
        <v>1403836</v>
      </c>
      <c r="E10" s="172">
        <f>D10/D$7*100</f>
        <v>1.519752146667932</v>
      </c>
      <c r="F10" s="100">
        <v>1308457</v>
      </c>
      <c r="G10" s="172">
        <f>F10/F$7*100</f>
        <v>1.5880163534771383</v>
      </c>
      <c r="H10" s="101">
        <f>D10-F10</f>
        <v>95379</v>
      </c>
      <c r="I10" s="132">
        <f>H10/F10*100</f>
        <v>7.2894256364557641</v>
      </c>
      <c r="J10" s="208" t="s">
        <v>235</v>
      </c>
    </row>
    <row r="11" spans="1:10" s="34" customFormat="1" ht="39" customHeight="1">
      <c r="A11" s="379">
        <v>55700</v>
      </c>
      <c r="B11" s="125">
        <f t="shared" si="0"/>
        <v>2.6071486123950008E-2</v>
      </c>
      <c r="C11" s="178" t="s">
        <v>231</v>
      </c>
      <c r="D11" s="213">
        <v>0</v>
      </c>
      <c r="E11" s="160"/>
      <c r="F11" s="213">
        <v>0</v>
      </c>
      <c r="G11" s="160"/>
      <c r="H11" s="213">
        <v>0</v>
      </c>
      <c r="I11" s="131"/>
      <c r="J11" s="208"/>
    </row>
    <row r="12" spans="1:10" s="34" customFormat="1" ht="39" customHeight="1">
      <c r="A12" s="379">
        <v>688577</v>
      </c>
      <c r="B12" s="125">
        <f t="shared" si="0"/>
        <v>0.32230207721312609</v>
      </c>
      <c r="C12" s="178" t="s">
        <v>212</v>
      </c>
      <c r="D12" s="100">
        <v>722038</v>
      </c>
      <c r="E12" s="172">
        <f>D12/D$7*100</f>
        <v>0.78165740191576527</v>
      </c>
      <c r="F12" s="100">
        <v>657412</v>
      </c>
      <c r="G12" s="172">
        <f>F12/F$7*100</f>
        <v>0.79787184979874193</v>
      </c>
      <c r="H12" s="102">
        <f>D12-F12</f>
        <v>64626</v>
      </c>
      <c r="I12" s="132">
        <f>H12/F12*100</f>
        <v>9.8303651287168474</v>
      </c>
      <c r="J12" s="208" t="s">
        <v>169</v>
      </c>
    </row>
    <row r="13" spans="1:10" s="34" customFormat="1" ht="39" customHeight="1">
      <c r="A13" s="379">
        <v>933</v>
      </c>
      <c r="B13" s="125">
        <f t="shared" si="0"/>
        <v>4.367090943203834E-4</v>
      </c>
      <c r="C13" s="178" t="s">
        <v>239</v>
      </c>
      <c r="D13" s="213">
        <v>0</v>
      </c>
      <c r="E13" s="172"/>
      <c r="F13" s="213">
        <v>0</v>
      </c>
      <c r="G13" s="172"/>
      <c r="H13" s="213">
        <v>0</v>
      </c>
      <c r="I13" s="132"/>
      <c r="J13" s="208"/>
    </row>
    <row r="14" spans="1:10" s="34" customFormat="1" ht="39" customHeight="1">
      <c r="A14" s="142">
        <f>SUM(A15:A18)</f>
        <v>72308597</v>
      </c>
      <c r="B14" s="124">
        <f t="shared" ref="B14:B19" si="1">A14/A$7*100</f>
        <v>33.84546828236612</v>
      </c>
      <c r="C14" s="126" t="s">
        <v>170</v>
      </c>
      <c r="D14" s="96">
        <f>SUM(D15:D18)</f>
        <v>105945</v>
      </c>
      <c r="E14" s="160">
        <f>D14/D$7*100</f>
        <v>0.11469298492041381</v>
      </c>
      <c r="F14" s="96">
        <f>SUM(F15:F18)</f>
        <v>196921</v>
      </c>
      <c r="G14" s="160">
        <f>F14/F$7*100</f>
        <v>0.23899430271156907</v>
      </c>
      <c r="H14" s="97">
        <f>D14-F14</f>
        <v>-90976</v>
      </c>
      <c r="I14" s="131">
        <f>H14/F14*100</f>
        <v>-46.19923725758045</v>
      </c>
      <c r="J14" s="208"/>
    </row>
    <row r="15" spans="1:10" s="249" customFormat="1" ht="55.2" customHeight="1">
      <c r="A15" s="380">
        <v>74112</v>
      </c>
      <c r="B15" s="172">
        <f t="shared" si="1"/>
        <v>3.4689586707687306E-2</v>
      </c>
      <c r="C15" s="369" t="s">
        <v>213</v>
      </c>
      <c r="D15" s="100">
        <v>52386</v>
      </c>
      <c r="E15" s="172">
        <f>D15/D$7*100</f>
        <v>5.6711564566905452E-2</v>
      </c>
      <c r="F15" s="100">
        <v>113963</v>
      </c>
      <c r="G15" s="172">
        <f>F15/F$7*100</f>
        <v>0.1383118495229993</v>
      </c>
      <c r="H15" s="352">
        <f>D15-F15</f>
        <v>-61577</v>
      </c>
      <c r="I15" s="130">
        <f>H15/F15*100</f>
        <v>-54.032449128225821</v>
      </c>
      <c r="J15" s="208" t="s">
        <v>237</v>
      </c>
    </row>
    <row r="16" spans="1:10" s="249" customFormat="1" ht="49.2" customHeight="1">
      <c r="A16" s="380">
        <v>72182903</v>
      </c>
      <c r="B16" s="172">
        <f t="shared" si="1"/>
        <v>33.786634720842535</v>
      </c>
      <c r="C16" s="369" t="s">
        <v>236</v>
      </c>
      <c r="D16" s="172">
        <v>0</v>
      </c>
      <c r="E16" s="172"/>
      <c r="F16" s="172">
        <v>0</v>
      </c>
      <c r="G16" s="172"/>
      <c r="H16" s="172">
        <v>0</v>
      </c>
      <c r="I16" s="130"/>
      <c r="J16" s="208"/>
    </row>
    <row r="17" spans="1:10" s="249" customFormat="1" ht="46.2" customHeight="1">
      <c r="A17" s="380">
        <v>2</v>
      </c>
      <c r="B17" s="125">
        <f t="shared" si="1"/>
        <v>9.3613953766427307E-7</v>
      </c>
      <c r="C17" s="369" t="s">
        <v>308</v>
      </c>
      <c r="D17" s="172">
        <v>0</v>
      </c>
      <c r="E17" s="172"/>
      <c r="F17" s="172">
        <v>0</v>
      </c>
      <c r="G17" s="172"/>
      <c r="H17" s="172">
        <v>0</v>
      </c>
      <c r="I17" s="130"/>
      <c r="J17" s="208"/>
    </row>
    <row r="18" spans="1:10" s="34" customFormat="1" ht="39" customHeight="1">
      <c r="A18" s="379">
        <v>51580</v>
      </c>
      <c r="B18" s="125">
        <f t="shared" si="1"/>
        <v>2.4143038676361604E-2</v>
      </c>
      <c r="C18" s="178" t="s">
        <v>229</v>
      </c>
      <c r="D18" s="100">
        <v>53559</v>
      </c>
      <c r="E18" s="172">
        <f>D18/D$7*100</f>
        <v>5.7981420353508367E-2</v>
      </c>
      <c r="F18" s="100">
        <v>82958</v>
      </c>
      <c r="G18" s="172">
        <f>F18/F$7*100</f>
        <v>0.10068245318856978</v>
      </c>
      <c r="H18" s="101">
        <f>D18-F18</f>
        <v>-29399</v>
      </c>
      <c r="I18" s="125">
        <f>H18/F18*100</f>
        <v>-35.438414619445986</v>
      </c>
      <c r="J18" s="209" t="s">
        <v>225</v>
      </c>
    </row>
    <row r="19" spans="1:10" s="34" customFormat="1" ht="39" customHeight="1">
      <c r="A19" s="142">
        <f>A7-A14</f>
        <v>141334767</v>
      </c>
      <c r="B19" s="124">
        <f t="shared" si="1"/>
        <v>66.154531717633887</v>
      </c>
      <c r="C19" s="126" t="s">
        <v>171</v>
      </c>
      <c r="D19" s="96">
        <f>D7-D14</f>
        <v>92266749</v>
      </c>
      <c r="E19" s="160">
        <f>D19/D$7*100</f>
        <v>99.885307015079576</v>
      </c>
      <c r="F19" s="96">
        <f>F7-F14</f>
        <v>82198767</v>
      </c>
      <c r="G19" s="160">
        <f>F19/F$7*100</f>
        <v>99.761005697288425</v>
      </c>
      <c r="H19" s="97">
        <f>D19-F19</f>
        <v>10067982</v>
      </c>
      <c r="I19" s="124">
        <f>H19/F19*100</f>
        <v>12.248337009726679</v>
      </c>
      <c r="J19" s="103"/>
    </row>
    <row r="20" spans="1:10" s="34" customFormat="1" ht="39" customHeight="1">
      <c r="A20" s="142"/>
      <c r="B20" s="124"/>
      <c r="C20" s="126"/>
      <c r="D20" s="96"/>
      <c r="E20" s="160"/>
      <c r="F20" s="96"/>
      <c r="G20" s="129"/>
      <c r="H20" s="98"/>
      <c r="I20" s="124"/>
      <c r="J20" s="103"/>
    </row>
    <row r="21" spans="1:10" s="34" customFormat="1" ht="39" customHeight="1">
      <c r="A21" s="142"/>
      <c r="B21" s="124"/>
      <c r="C21" s="126"/>
      <c r="D21" s="96"/>
      <c r="E21" s="160"/>
      <c r="F21" s="96"/>
      <c r="G21" s="129"/>
      <c r="H21" s="98"/>
      <c r="I21" s="124"/>
      <c r="J21" s="103"/>
    </row>
    <row r="22" spans="1:10" s="34" customFormat="1" ht="39" customHeight="1">
      <c r="A22" s="142"/>
      <c r="B22" s="124"/>
      <c r="C22" s="126"/>
      <c r="D22" s="96"/>
      <c r="E22" s="160"/>
      <c r="F22" s="96"/>
      <c r="G22" s="129"/>
      <c r="H22" s="98"/>
      <c r="I22" s="124"/>
      <c r="J22" s="103"/>
    </row>
    <row r="23" spans="1:10" s="34" customFormat="1" ht="25.2" customHeight="1" thickBot="1">
      <c r="A23" s="143"/>
      <c r="B23" s="128"/>
      <c r="C23" s="127"/>
      <c r="D23" s="105"/>
      <c r="E23" s="105"/>
      <c r="F23" s="106"/>
      <c r="G23" s="106"/>
      <c r="H23" s="106"/>
      <c r="I23" s="106"/>
      <c r="J23" s="107"/>
    </row>
    <row r="24" spans="1:10" s="47" customFormat="1" ht="45.6" customHeight="1">
      <c r="A24" s="414" t="s">
        <v>315</v>
      </c>
      <c r="B24" s="415"/>
      <c r="C24" s="415"/>
      <c r="D24" s="415"/>
      <c r="E24" s="415"/>
      <c r="F24" s="415"/>
      <c r="G24" s="415"/>
      <c r="H24" s="415"/>
      <c r="I24" s="415"/>
      <c r="J24" s="415"/>
    </row>
  </sheetData>
  <mergeCells count="10">
    <mergeCell ref="A24:J24"/>
    <mergeCell ref="A1:J1"/>
    <mergeCell ref="A2:J2"/>
    <mergeCell ref="A3:J3"/>
    <mergeCell ref="A5:B5"/>
    <mergeCell ref="D5:E5"/>
    <mergeCell ref="F5:G5"/>
    <mergeCell ref="H5:I5"/>
    <mergeCell ref="J5:J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79" fitToHeight="0" orientation="portrait" r:id="rId1"/>
  <headerFooter alignWithMargins="0">
    <oddFooter>&amp;C&amp;14 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9"/>
  <sheetViews>
    <sheetView view="pageBreakPreview" topLeftCell="F1" zoomScaleNormal="100" workbookViewId="0">
      <selection activeCell="J19" sqref="J19"/>
    </sheetView>
  </sheetViews>
  <sheetFormatPr defaultColWidth="12" defaultRowHeight="22.2"/>
  <cols>
    <col min="1" max="1" width="16.88671875" style="301" hidden="1" customWidth="1"/>
    <col min="2" max="2" width="32.88671875" style="301" hidden="1" customWidth="1"/>
    <col min="3" max="5" width="16.88671875" style="301" hidden="1" customWidth="1"/>
    <col min="6" max="6" width="19.44140625" style="301" customWidth="1"/>
    <col min="7" max="7" width="30.77734375" style="301" customWidth="1"/>
    <col min="8" max="8" width="19.88671875" style="301" customWidth="1"/>
    <col min="9" max="9" width="19.109375" style="301" customWidth="1"/>
    <col min="10" max="10" width="19.6640625" style="301" customWidth="1"/>
    <col min="11" max="11" width="5.21875" style="301" customWidth="1"/>
    <col min="12" max="16384" width="12" style="301"/>
  </cols>
  <sheetData>
    <row r="1" spans="1:31" s="240" customFormat="1" ht="30.75" customHeight="1">
      <c r="A1" s="433" t="s">
        <v>34</v>
      </c>
      <c r="B1" s="475"/>
      <c r="C1" s="475"/>
      <c r="D1" s="475"/>
      <c r="E1" s="475"/>
      <c r="F1" s="433" t="s">
        <v>34</v>
      </c>
      <c r="G1" s="434"/>
      <c r="H1" s="434"/>
      <c r="I1" s="434"/>
      <c r="J1" s="434"/>
    </row>
    <row r="2" spans="1:31" s="240" customFormat="1" ht="30" customHeight="1">
      <c r="A2" s="435" t="s">
        <v>39</v>
      </c>
      <c r="B2" s="435"/>
      <c r="C2" s="435"/>
      <c r="D2" s="435"/>
      <c r="E2" s="435"/>
      <c r="F2" s="435" t="s">
        <v>39</v>
      </c>
      <c r="G2" s="435"/>
      <c r="H2" s="435"/>
      <c r="I2" s="435"/>
      <c r="J2" s="435"/>
    </row>
    <row r="3" spans="1:31" s="95" customFormat="1" ht="26.25" customHeight="1">
      <c r="A3" s="436" t="s">
        <v>46</v>
      </c>
      <c r="B3" s="436"/>
      <c r="C3" s="436"/>
      <c r="D3" s="436"/>
      <c r="E3" s="436"/>
      <c r="F3" s="436" t="s">
        <v>304</v>
      </c>
      <c r="G3" s="436"/>
      <c r="H3" s="436"/>
      <c r="I3" s="436"/>
      <c r="J3" s="436"/>
    </row>
    <row r="4" spans="1:31" s="95" customFormat="1" ht="19.5" customHeight="1" thickBot="1">
      <c r="E4" s="241" t="s">
        <v>1</v>
      </c>
      <c r="J4" s="241" t="s">
        <v>1</v>
      </c>
    </row>
    <row r="5" spans="1:31">
      <c r="A5" s="282" t="s">
        <v>85</v>
      </c>
      <c r="B5" s="478" t="s">
        <v>2</v>
      </c>
      <c r="C5" s="299" t="s">
        <v>86</v>
      </c>
      <c r="D5" s="300" t="s">
        <v>87</v>
      </c>
      <c r="E5" s="476" t="s">
        <v>88</v>
      </c>
      <c r="F5" s="282" t="s">
        <v>305</v>
      </c>
      <c r="G5" s="426" t="s">
        <v>282</v>
      </c>
      <c r="H5" s="299" t="s">
        <v>303</v>
      </c>
      <c r="I5" s="300" t="s">
        <v>302</v>
      </c>
      <c r="J5" s="476" t="s">
        <v>88</v>
      </c>
    </row>
    <row r="6" spans="1:31">
      <c r="A6" s="278" t="s">
        <v>89</v>
      </c>
      <c r="B6" s="479"/>
      <c r="C6" s="302" t="s">
        <v>23</v>
      </c>
      <c r="D6" s="303" t="s">
        <v>90</v>
      </c>
      <c r="E6" s="477"/>
      <c r="F6" s="278" t="s">
        <v>89</v>
      </c>
      <c r="G6" s="427"/>
      <c r="H6" s="302" t="s">
        <v>23</v>
      </c>
      <c r="I6" s="303" t="s">
        <v>90</v>
      </c>
      <c r="J6" s="477"/>
    </row>
    <row r="7" spans="1:31" ht="6" customHeight="1">
      <c r="A7" s="283"/>
      <c r="B7" s="304"/>
      <c r="C7" s="305"/>
      <c r="D7" s="306"/>
      <c r="E7" s="307"/>
      <c r="F7" s="366"/>
      <c r="G7" s="336"/>
      <c r="H7" s="309"/>
      <c r="I7" s="336"/>
      <c r="J7" s="310"/>
    </row>
    <row r="8" spans="1:31">
      <c r="A8" s="284" t="e">
        <f>A9+A36+#REF!</f>
        <v>#REF!</v>
      </c>
      <c r="B8" s="311" t="s">
        <v>20</v>
      </c>
      <c r="C8" s="167" t="e">
        <f>C9+C36+#REF!</f>
        <v>#REF!</v>
      </c>
      <c r="D8" s="167" t="e">
        <f>D9+D36+#REF!</f>
        <v>#REF!</v>
      </c>
      <c r="E8" s="290" t="e">
        <f t="shared" ref="E8:E19" si="0">C8-D8</f>
        <v>#REF!</v>
      </c>
      <c r="F8" s="165">
        <f>F9</f>
        <v>349006</v>
      </c>
      <c r="G8" s="312" t="s">
        <v>41</v>
      </c>
      <c r="H8" s="166">
        <f>H9</f>
        <v>0</v>
      </c>
      <c r="I8" s="166">
        <f>I9</f>
        <v>0</v>
      </c>
      <c r="J8" s="319">
        <f>J9</f>
        <v>0</v>
      </c>
      <c r="K8" s="314"/>
      <c r="L8" s="314"/>
      <c r="M8" s="314"/>
      <c r="N8" s="314"/>
      <c r="O8" s="314"/>
      <c r="P8" s="314"/>
      <c r="Q8" s="314"/>
      <c r="R8" s="314"/>
      <c r="S8" s="314"/>
      <c r="T8" s="314"/>
      <c r="U8" s="314"/>
      <c r="V8" s="314"/>
      <c r="W8" s="314"/>
      <c r="X8" s="314"/>
      <c r="Y8" s="314"/>
      <c r="Z8" s="314"/>
      <c r="AA8" s="314"/>
      <c r="AB8" s="314"/>
      <c r="AC8" s="314"/>
      <c r="AD8" s="314"/>
      <c r="AE8" s="314"/>
    </row>
    <row r="9" spans="1:31" s="317" customFormat="1" ht="21" customHeight="1">
      <c r="A9" s="284">
        <f>A11+A12+A15+A22+A25+A26+A27+A28+A29</f>
        <v>580534360</v>
      </c>
      <c r="B9" s="291" t="s">
        <v>48</v>
      </c>
      <c r="C9" s="167">
        <f>C11+C12+C15+C22+C25+C26+C27+C28+C29</f>
        <v>753142015</v>
      </c>
      <c r="D9" s="315">
        <f>D11+D12+D15+D22+D25+D26+D27+D28+D29</f>
        <v>614976543</v>
      </c>
      <c r="E9" s="290">
        <f t="shared" si="0"/>
        <v>138165472</v>
      </c>
      <c r="F9" s="165">
        <f>F10+F13</f>
        <v>349006</v>
      </c>
      <c r="G9" s="316" t="s">
        <v>118</v>
      </c>
      <c r="H9" s="166">
        <f>H10+H13</f>
        <v>0</v>
      </c>
      <c r="I9" s="166">
        <f>I10+I13</f>
        <v>0</v>
      </c>
      <c r="J9" s="319">
        <f>J10+J13</f>
        <v>0</v>
      </c>
      <c r="K9" s="314"/>
      <c r="L9" s="314"/>
      <c r="M9" s="314"/>
      <c r="N9" s="314"/>
      <c r="O9" s="314"/>
      <c r="P9" s="314"/>
      <c r="Q9" s="314"/>
      <c r="R9" s="314"/>
      <c r="S9" s="314"/>
      <c r="T9" s="314"/>
      <c r="U9" s="314"/>
      <c r="V9" s="314"/>
      <c r="W9" s="314"/>
      <c r="X9" s="314"/>
      <c r="Y9" s="314"/>
      <c r="Z9" s="314"/>
      <c r="AA9" s="314"/>
      <c r="AB9" s="314"/>
      <c r="AC9" s="314"/>
      <c r="AD9" s="314"/>
      <c r="AE9" s="314"/>
    </row>
    <row r="10" spans="1:31" s="317" customFormat="1" ht="21" customHeight="1">
      <c r="A10" s="284"/>
      <c r="B10" s="291"/>
      <c r="C10" s="167"/>
      <c r="D10" s="315"/>
      <c r="E10" s="290"/>
      <c r="F10" s="165">
        <f>F11+F12</f>
        <v>73751</v>
      </c>
      <c r="G10" s="399" t="s">
        <v>264</v>
      </c>
      <c r="H10" s="166">
        <f>SUM(H11:H12)</f>
        <v>0</v>
      </c>
      <c r="I10" s="166">
        <f>SUM(I11:I12)</f>
        <v>0</v>
      </c>
      <c r="J10" s="319">
        <f>SUM(J11:J12)</f>
        <v>0</v>
      </c>
      <c r="K10" s="314"/>
      <c r="L10" s="314"/>
      <c r="M10" s="314"/>
      <c r="N10" s="314"/>
      <c r="O10" s="314"/>
      <c r="P10" s="314"/>
      <c r="Q10" s="314"/>
      <c r="R10" s="314"/>
      <c r="S10" s="314"/>
      <c r="T10" s="314"/>
      <c r="U10" s="314"/>
      <c r="V10" s="314"/>
      <c r="W10" s="314"/>
      <c r="X10" s="314"/>
      <c r="Y10" s="314"/>
      <c r="Z10" s="314"/>
      <c r="AA10" s="314"/>
      <c r="AB10" s="314"/>
      <c r="AC10" s="314"/>
      <c r="AD10" s="314"/>
      <c r="AE10" s="314"/>
    </row>
    <row r="11" spans="1:31">
      <c r="A11" s="177">
        <v>135149239</v>
      </c>
      <c r="B11" s="210" t="s">
        <v>49</v>
      </c>
      <c r="C11" s="166">
        <v>83063671</v>
      </c>
      <c r="D11" s="166">
        <v>91857436</v>
      </c>
      <c r="E11" s="289">
        <f t="shared" si="0"/>
        <v>-8793765</v>
      </c>
      <c r="F11" s="177">
        <v>21290</v>
      </c>
      <c r="G11" s="400" t="s">
        <v>119</v>
      </c>
      <c r="H11" s="167">
        <v>0</v>
      </c>
      <c r="I11" s="167">
        <v>0</v>
      </c>
      <c r="J11" s="313">
        <f>H11-I11</f>
        <v>0</v>
      </c>
      <c r="K11" s="314"/>
      <c r="L11" s="314"/>
      <c r="M11" s="314"/>
      <c r="N11" s="314"/>
      <c r="O11" s="314"/>
      <c r="P11" s="314"/>
      <c r="Q11" s="314"/>
      <c r="R11" s="314"/>
      <c r="S11" s="314"/>
      <c r="T11" s="314"/>
      <c r="U11" s="314"/>
      <c r="V11" s="314"/>
      <c r="W11" s="314"/>
      <c r="X11" s="314"/>
      <c r="Y11" s="314"/>
      <c r="Z11" s="314"/>
      <c r="AA11" s="314"/>
      <c r="AB11" s="314"/>
      <c r="AC11" s="314"/>
      <c r="AD11" s="314"/>
      <c r="AE11" s="314"/>
    </row>
    <row r="12" spans="1:31">
      <c r="A12" s="177">
        <f>SUM(A14:A14)</f>
        <v>7818200</v>
      </c>
      <c r="B12" s="210" t="s">
        <v>50</v>
      </c>
      <c r="C12" s="166">
        <f>SUM(C14:C14)</f>
        <v>5814457</v>
      </c>
      <c r="D12" s="166">
        <f>SUM(D14:D14)</f>
        <v>13013137</v>
      </c>
      <c r="E12" s="289">
        <f t="shared" si="0"/>
        <v>-7198680</v>
      </c>
      <c r="F12" s="177">
        <v>52461</v>
      </c>
      <c r="G12" s="400" t="s">
        <v>120</v>
      </c>
      <c r="H12" s="167">
        <v>0</v>
      </c>
      <c r="I12" s="167">
        <v>0</v>
      </c>
      <c r="J12" s="313">
        <f>H12-I12</f>
        <v>0</v>
      </c>
      <c r="K12" s="314"/>
      <c r="L12" s="314"/>
      <c r="M12" s="314"/>
      <c r="N12" s="314"/>
      <c r="O12" s="314"/>
      <c r="P12" s="314"/>
      <c r="Q12" s="314"/>
      <c r="R12" s="314"/>
      <c r="S12" s="314"/>
      <c r="T12" s="314"/>
      <c r="U12" s="314"/>
      <c r="V12" s="314"/>
      <c r="W12" s="314"/>
      <c r="X12" s="314"/>
      <c r="Y12" s="314"/>
      <c r="Z12" s="314"/>
      <c r="AA12" s="314"/>
      <c r="AB12" s="314"/>
      <c r="AC12" s="314"/>
      <c r="AD12" s="314"/>
      <c r="AE12" s="314"/>
    </row>
    <row r="13" spans="1:31">
      <c r="A13" s="177"/>
      <c r="B13" s="210"/>
      <c r="C13" s="166"/>
      <c r="D13" s="166"/>
      <c r="E13" s="289"/>
      <c r="F13" s="165">
        <f>F14</f>
        <v>275255</v>
      </c>
      <c r="G13" s="399" t="s">
        <v>266</v>
      </c>
      <c r="H13" s="166">
        <f>H14</f>
        <v>0</v>
      </c>
      <c r="I13" s="166">
        <f>I14</f>
        <v>0</v>
      </c>
      <c r="J13" s="319">
        <f>J14</f>
        <v>0</v>
      </c>
      <c r="K13" s="314"/>
      <c r="L13" s="314"/>
      <c r="M13" s="314"/>
      <c r="N13" s="314"/>
      <c r="O13" s="314"/>
      <c r="P13" s="314"/>
      <c r="Q13" s="314"/>
      <c r="R13" s="314"/>
      <c r="S13" s="314"/>
      <c r="T13" s="314"/>
      <c r="U13" s="314"/>
      <c r="V13" s="314"/>
      <c r="W13" s="314"/>
      <c r="X13" s="314"/>
      <c r="Y13" s="314"/>
      <c r="Z13" s="314"/>
      <c r="AA13" s="314"/>
      <c r="AB13" s="314"/>
      <c r="AC13" s="314"/>
      <c r="AD13" s="314"/>
      <c r="AE13" s="314"/>
    </row>
    <row r="14" spans="1:31">
      <c r="A14" s="177">
        <v>7818200</v>
      </c>
      <c r="B14" s="198" t="s">
        <v>52</v>
      </c>
      <c r="C14" s="166">
        <v>5814457</v>
      </c>
      <c r="D14" s="166">
        <v>13013137</v>
      </c>
      <c r="E14" s="289">
        <f t="shared" si="0"/>
        <v>-7198680</v>
      </c>
      <c r="F14" s="177">
        <v>275255</v>
      </c>
      <c r="G14" s="400" t="s">
        <v>215</v>
      </c>
      <c r="H14" s="167">
        <v>0</v>
      </c>
      <c r="I14" s="167">
        <v>0</v>
      </c>
      <c r="J14" s="313">
        <v>0</v>
      </c>
      <c r="K14" s="314"/>
      <c r="L14" s="314"/>
      <c r="M14" s="314"/>
      <c r="N14" s="314"/>
      <c r="O14" s="314"/>
      <c r="P14" s="314"/>
      <c r="Q14" s="314"/>
      <c r="R14" s="314"/>
      <c r="S14" s="314"/>
      <c r="T14" s="314"/>
      <c r="U14" s="314"/>
      <c r="V14" s="314"/>
      <c r="W14" s="314"/>
      <c r="X14" s="314"/>
      <c r="Y14" s="314"/>
      <c r="Z14" s="314"/>
      <c r="AA14" s="314"/>
      <c r="AB14" s="314"/>
      <c r="AC14" s="314"/>
      <c r="AD14" s="314"/>
      <c r="AE14" s="314"/>
    </row>
    <row r="15" spans="1:31" ht="30">
      <c r="A15" s="177">
        <f>SUM(A16:A20)</f>
        <v>39920840</v>
      </c>
      <c r="B15" s="199" t="s">
        <v>24</v>
      </c>
      <c r="C15" s="166">
        <f>SUM(C16:C19)</f>
        <v>49469031</v>
      </c>
      <c r="D15" s="166">
        <f>SUM(D16:D19)</f>
        <v>24265672</v>
      </c>
      <c r="E15" s="289">
        <f t="shared" si="0"/>
        <v>25203359</v>
      </c>
      <c r="F15" s="165">
        <f>F16+F20</f>
        <v>2077381933</v>
      </c>
      <c r="G15" s="312" t="s">
        <v>216</v>
      </c>
      <c r="H15" s="167">
        <f>H16+H20</f>
        <v>2585085749</v>
      </c>
      <c r="I15" s="167">
        <f>I16+I20</f>
        <v>2322640425</v>
      </c>
      <c r="J15" s="313">
        <f>H15-I15</f>
        <v>262445324</v>
      </c>
      <c r="K15" s="314"/>
      <c r="L15" s="314"/>
      <c r="M15" s="314"/>
      <c r="N15" s="314"/>
      <c r="O15" s="314"/>
      <c r="P15" s="314"/>
      <c r="Q15" s="314"/>
      <c r="R15" s="314"/>
      <c r="S15" s="314"/>
      <c r="T15" s="314"/>
      <c r="U15" s="314"/>
      <c r="V15" s="314"/>
      <c r="W15" s="314"/>
      <c r="X15" s="314"/>
      <c r="Y15" s="314"/>
      <c r="Z15" s="314"/>
      <c r="AA15" s="314"/>
      <c r="AB15" s="314"/>
      <c r="AC15" s="314"/>
      <c r="AD15" s="314"/>
      <c r="AE15" s="314"/>
    </row>
    <row r="16" spans="1:31">
      <c r="A16" s="177">
        <v>6883000</v>
      </c>
      <c r="B16" s="187" t="s">
        <v>91</v>
      </c>
      <c r="C16" s="166">
        <v>18458594</v>
      </c>
      <c r="D16" s="166">
        <v>0</v>
      </c>
      <c r="E16" s="289">
        <f t="shared" si="0"/>
        <v>18458594</v>
      </c>
      <c r="F16" s="165">
        <f>F17</f>
        <v>2073455223</v>
      </c>
      <c r="G16" s="316" t="s">
        <v>122</v>
      </c>
      <c r="H16" s="167">
        <f>H17</f>
        <v>2579916106</v>
      </c>
      <c r="I16" s="167">
        <f>I17</f>
        <v>2318139261</v>
      </c>
      <c r="J16" s="313">
        <f>H16-I16</f>
        <v>261776845</v>
      </c>
      <c r="K16" s="314"/>
      <c r="L16" s="314"/>
      <c r="M16" s="314"/>
      <c r="N16" s="314"/>
      <c r="O16" s="314"/>
      <c r="P16" s="314"/>
      <c r="Q16" s="314"/>
      <c r="R16" s="314"/>
      <c r="S16" s="314"/>
      <c r="T16" s="314"/>
      <c r="U16" s="314"/>
      <c r="V16" s="314"/>
      <c r="W16" s="314"/>
      <c r="X16" s="314"/>
      <c r="Y16" s="314"/>
      <c r="Z16" s="314"/>
      <c r="AA16" s="314"/>
      <c r="AB16" s="314"/>
      <c r="AC16" s="314"/>
      <c r="AD16" s="314"/>
      <c r="AE16" s="314"/>
    </row>
    <row r="17" spans="1:31">
      <c r="A17" s="177"/>
      <c r="B17" s="187"/>
      <c r="C17" s="166"/>
      <c r="D17" s="166"/>
      <c r="E17" s="289"/>
      <c r="F17" s="165">
        <f>F18+F19</f>
        <v>2073455223</v>
      </c>
      <c r="G17" s="399" t="s">
        <v>297</v>
      </c>
      <c r="H17" s="167">
        <f>H18+H19</f>
        <v>2579916106</v>
      </c>
      <c r="I17" s="167">
        <f>I18+I19</f>
        <v>2318139261</v>
      </c>
      <c r="J17" s="313">
        <f>H17-I17</f>
        <v>261776845</v>
      </c>
      <c r="K17" s="314"/>
      <c r="L17" s="314"/>
      <c r="M17" s="314"/>
      <c r="N17" s="314"/>
      <c r="O17" s="314"/>
      <c r="P17" s="314"/>
      <c r="Q17" s="314"/>
      <c r="R17" s="314"/>
      <c r="S17" s="314"/>
      <c r="T17" s="314"/>
      <c r="U17" s="314"/>
      <c r="V17" s="314"/>
      <c r="W17" s="314"/>
      <c r="X17" s="314"/>
      <c r="Y17" s="314"/>
      <c r="Z17" s="314"/>
      <c r="AA17" s="314"/>
      <c r="AB17" s="314"/>
      <c r="AC17" s="314"/>
      <c r="AD17" s="314"/>
      <c r="AE17" s="314"/>
    </row>
    <row r="18" spans="1:31">
      <c r="A18" s="177">
        <v>32822699</v>
      </c>
      <c r="B18" s="187" t="s">
        <v>92</v>
      </c>
      <c r="C18" s="166">
        <v>30013673</v>
      </c>
      <c r="D18" s="166">
        <v>24135541</v>
      </c>
      <c r="E18" s="289">
        <f t="shared" si="0"/>
        <v>5878132</v>
      </c>
      <c r="F18" s="177">
        <v>1706969391</v>
      </c>
      <c r="G18" s="400" t="s">
        <v>218</v>
      </c>
      <c r="H18" s="166">
        <v>2047056016</v>
      </c>
      <c r="I18" s="166">
        <v>1873546442</v>
      </c>
      <c r="J18" s="319">
        <f>H18-I18</f>
        <v>173509574</v>
      </c>
      <c r="K18" s="314"/>
      <c r="L18" s="314"/>
      <c r="M18" s="314"/>
      <c r="N18" s="314"/>
      <c r="O18" s="314"/>
      <c r="P18" s="314"/>
      <c r="Q18" s="314"/>
      <c r="R18" s="314"/>
      <c r="S18" s="314"/>
      <c r="T18" s="314"/>
      <c r="U18" s="314"/>
      <c r="V18" s="314"/>
      <c r="W18" s="314"/>
      <c r="X18" s="314"/>
      <c r="Y18" s="314"/>
      <c r="Z18" s="314"/>
      <c r="AA18" s="314"/>
      <c r="AB18" s="314"/>
      <c r="AC18" s="314"/>
      <c r="AD18" s="314"/>
      <c r="AE18" s="314"/>
    </row>
    <row r="19" spans="1:31">
      <c r="A19" s="177">
        <v>20120</v>
      </c>
      <c r="B19" s="187" t="s">
        <v>52</v>
      </c>
      <c r="C19" s="166">
        <v>996764</v>
      </c>
      <c r="D19" s="166">
        <v>130131</v>
      </c>
      <c r="E19" s="289">
        <f t="shared" si="0"/>
        <v>866633</v>
      </c>
      <c r="F19" s="177">
        <v>366485832</v>
      </c>
      <c r="G19" s="400" t="s">
        <v>219</v>
      </c>
      <c r="H19" s="166">
        <v>532860090</v>
      </c>
      <c r="I19" s="166">
        <v>444592819</v>
      </c>
      <c r="J19" s="319">
        <f>91650656-52386-3330999</f>
        <v>88267271</v>
      </c>
      <c r="K19" s="314"/>
      <c r="L19" s="314"/>
      <c r="M19" s="314"/>
      <c r="N19" s="314"/>
      <c r="O19" s="314"/>
      <c r="P19" s="314"/>
      <c r="Q19" s="314"/>
      <c r="R19" s="314"/>
      <c r="S19" s="314"/>
      <c r="T19" s="314"/>
      <c r="U19" s="314"/>
      <c r="V19" s="314"/>
      <c r="W19" s="314"/>
      <c r="X19" s="314"/>
      <c r="Y19" s="314"/>
      <c r="Z19" s="314"/>
      <c r="AA19" s="314"/>
      <c r="AB19" s="314"/>
      <c r="AC19" s="314"/>
      <c r="AD19" s="314"/>
      <c r="AE19" s="314"/>
    </row>
    <row r="20" spans="1:31">
      <c r="A20" s="177">
        <v>195021</v>
      </c>
      <c r="B20" s="187" t="s">
        <v>47</v>
      </c>
      <c r="C20" s="166"/>
      <c r="D20" s="166"/>
      <c r="E20" s="289"/>
      <c r="F20" s="165">
        <f>F21</f>
        <v>3926710</v>
      </c>
      <c r="G20" s="316" t="s">
        <v>217</v>
      </c>
      <c r="H20" s="167">
        <f>H21</f>
        <v>5169643</v>
      </c>
      <c r="I20" s="167">
        <f>I21</f>
        <v>4501164</v>
      </c>
      <c r="J20" s="313">
        <f>H20-I20</f>
        <v>668479</v>
      </c>
      <c r="K20" s="314"/>
      <c r="L20" s="314"/>
      <c r="M20" s="314"/>
      <c r="N20" s="314"/>
      <c r="O20" s="314"/>
      <c r="P20" s="314"/>
      <c r="Q20" s="314"/>
      <c r="R20" s="314"/>
      <c r="S20" s="314"/>
      <c r="T20" s="314"/>
      <c r="U20" s="314"/>
      <c r="V20" s="314"/>
      <c r="W20" s="314"/>
      <c r="X20" s="314"/>
      <c r="Y20" s="314"/>
      <c r="Z20" s="314"/>
      <c r="AA20" s="314"/>
      <c r="AB20" s="314"/>
      <c r="AC20" s="314"/>
      <c r="AD20" s="314"/>
      <c r="AE20" s="314"/>
    </row>
    <row r="21" spans="1:31">
      <c r="A21" s="177"/>
      <c r="B21" s="187"/>
      <c r="C21" s="166"/>
      <c r="D21" s="166"/>
      <c r="E21" s="289"/>
      <c r="F21" s="165">
        <f>F22</f>
        <v>3926710</v>
      </c>
      <c r="G21" s="399" t="s">
        <v>284</v>
      </c>
      <c r="H21" s="167">
        <f>H22</f>
        <v>5169643</v>
      </c>
      <c r="I21" s="167">
        <f>I22</f>
        <v>4501164</v>
      </c>
      <c r="J21" s="313">
        <f>H21-I21</f>
        <v>668479</v>
      </c>
      <c r="K21" s="314"/>
      <c r="L21" s="314"/>
      <c r="M21" s="314"/>
      <c r="N21" s="314"/>
      <c r="O21" s="314"/>
      <c r="P21" s="314"/>
      <c r="Q21" s="314"/>
      <c r="R21" s="314"/>
      <c r="S21" s="314"/>
      <c r="T21" s="314"/>
      <c r="U21" s="314"/>
      <c r="V21" s="314"/>
      <c r="W21" s="314"/>
      <c r="X21" s="314"/>
      <c r="Y21" s="314"/>
      <c r="Z21" s="314"/>
      <c r="AA21" s="314"/>
      <c r="AB21" s="314"/>
      <c r="AC21" s="314"/>
      <c r="AD21" s="314"/>
      <c r="AE21" s="314"/>
    </row>
    <row r="22" spans="1:31">
      <c r="A22" s="177">
        <f>SUM(A23:A24)</f>
        <v>37719501</v>
      </c>
      <c r="B22" s="199" t="s">
        <v>40</v>
      </c>
      <c r="C22" s="166">
        <f>SUM(C23:C24)</f>
        <v>34886741</v>
      </c>
      <c r="D22" s="166">
        <f>D23+D24</f>
        <v>3903941</v>
      </c>
      <c r="E22" s="289">
        <f t="shared" ref="E22:E28" si="1">C22-D22</f>
        <v>30982800</v>
      </c>
      <c r="F22" s="177">
        <v>3926710</v>
      </c>
      <c r="G22" s="400" t="s">
        <v>285</v>
      </c>
      <c r="H22" s="166">
        <v>5169643</v>
      </c>
      <c r="I22" s="166">
        <v>4501164</v>
      </c>
      <c r="J22" s="319">
        <f>H22-I22</f>
        <v>668479</v>
      </c>
      <c r="K22" s="314"/>
      <c r="L22" s="314"/>
      <c r="M22" s="314"/>
      <c r="N22" s="314"/>
      <c r="O22" s="314"/>
      <c r="P22" s="314"/>
      <c r="Q22" s="314"/>
      <c r="R22" s="314"/>
      <c r="S22" s="314"/>
      <c r="T22" s="314"/>
      <c r="U22" s="314"/>
      <c r="V22" s="314"/>
      <c r="W22" s="314"/>
      <c r="X22" s="314"/>
      <c r="Y22" s="314"/>
      <c r="Z22" s="314"/>
      <c r="AA22" s="314"/>
      <c r="AB22" s="314"/>
      <c r="AC22" s="314"/>
      <c r="AD22" s="314"/>
      <c r="AE22" s="314"/>
    </row>
    <row r="23" spans="1:31" ht="19.5" customHeight="1">
      <c r="A23" s="177">
        <v>35928818</v>
      </c>
      <c r="B23" s="187" t="s">
        <v>51</v>
      </c>
      <c r="C23" s="166">
        <v>33723850</v>
      </c>
      <c r="D23" s="166">
        <v>2862890</v>
      </c>
      <c r="E23" s="289">
        <f t="shared" si="1"/>
        <v>30860960</v>
      </c>
      <c r="F23" s="177"/>
      <c r="G23" s="295"/>
      <c r="H23" s="166"/>
      <c r="I23" s="166"/>
      <c r="J23" s="319"/>
      <c r="K23" s="314"/>
      <c r="L23" s="314"/>
      <c r="M23" s="314"/>
      <c r="N23" s="314"/>
      <c r="O23" s="314"/>
      <c r="P23" s="314"/>
      <c r="Q23" s="314"/>
      <c r="R23" s="314"/>
      <c r="S23" s="314"/>
      <c r="T23" s="314"/>
      <c r="U23" s="314"/>
      <c r="V23" s="314"/>
      <c r="W23" s="314"/>
      <c r="X23" s="314"/>
      <c r="Y23" s="314"/>
      <c r="Z23" s="314"/>
      <c r="AA23" s="314"/>
      <c r="AB23" s="314"/>
      <c r="AC23" s="314"/>
      <c r="AD23" s="314"/>
      <c r="AE23" s="314"/>
    </row>
    <row r="24" spans="1:31">
      <c r="A24" s="177">
        <v>1790683</v>
      </c>
      <c r="B24" s="187" t="s">
        <v>52</v>
      </c>
      <c r="C24" s="166">
        <v>1162891</v>
      </c>
      <c r="D24" s="166">
        <v>1041051</v>
      </c>
      <c r="E24" s="289">
        <f t="shared" si="1"/>
        <v>121840</v>
      </c>
      <c r="F24" s="177"/>
      <c r="G24" s="295"/>
      <c r="H24" s="166"/>
      <c r="I24" s="166"/>
      <c r="J24" s="319"/>
      <c r="K24" s="314"/>
      <c r="L24" s="314"/>
      <c r="M24" s="314"/>
      <c r="N24" s="314"/>
      <c r="O24" s="314"/>
      <c r="P24" s="314"/>
      <c r="Q24" s="314"/>
      <c r="R24" s="314"/>
      <c r="S24" s="314"/>
      <c r="T24" s="314"/>
      <c r="U24" s="314"/>
      <c r="V24" s="314"/>
      <c r="W24" s="314"/>
      <c r="X24" s="314"/>
      <c r="Y24" s="314"/>
      <c r="Z24" s="314"/>
      <c r="AA24" s="314"/>
      <c r="AB24" s="314"/>
      <c r="AC24" s="314"/>
      <c r="AD24" s="314"/>
      <c r="AE24" s="314"/>
    </row>
    <row r="25" spans="1:31">
      <c r="A25" s="177">
        <v>333141424</v>
      </c>
      <c r="B25" s="199" t="s">
        <v>57</v>
      </c>
      <c r="C25" s="166">
        <v>553757807</v>
      </c>
      <c r="D25" s="166">
        <v>459287182</v>
      </c>
      <c r="E25" s="289">
        <f t="shared" si="1"/>
        <v>94470625</v>
      </c>
      <c r="F25" s="322"/>
      <c r="G25" s="362"/>
      <c r="H25" s="324"/>
      <c r="I25" s="324"/>
      <c r="J25" s="325"/>
      <c r="K25" s="314"/>
      <c r="L25" s="314"/>
      <c r="M25" s="314"/>
      <c r="N25" s="314"/>
      <c r="O25" s="314"/>
      <c r="P25" s="314"/>
      <c r="Q25" s="314"/>
      <c r="R25" s="314"/>
      <c r="S25" s="314"/>
      <c r="T25" s="314"/>
      <c r="U25" s="314"/>
      <c r="V25" s="314"/>
      <c r="W25" s="314"/>
      <c r="X25" s="314"/>
      <c r="Y25" s="314"/>
      <c r="Z25" s="314"/>
      <c r="AA25" s="314"/>
      <c r="AB25" s="314"/>
      <c r="AC25" s="314"/>
      <c r="AD25" s="314"/>
      <c r="AE25" s="314"/>
    </row>
    <row r="26" spans="1:31">
      <c r="A26" s="177">
        <v>25942568</v>
      </c>
      <c r="B26" s="199" t="s">
        <v>53</v>
      </c>
      <c r="C26" s="166">
        <v>25200310</v>
      </c>
      <c r="D26" s="166">
        <v>21710946</v>
      </c>
      <c r="E26" s="289">
        <f t="shared" si="1"/>
        <v>3489364</v>
      </c>
      <c r="F26" s="322"/>
      <c r="G26" s="362"/>
      <c r="H26" s="324"/>
      <c r="I26" s="324"/>
      <c r="J26" s="326"/>
      <c r="K26" s="314"/>
      <c r="L26" s="314"/>
      <c r="M26" s="314"/>
      <c r="N26" s="314"/>
      <c r="O26" s="314"/>
      <c r="P26" s="314"/>
      <c r="Q26" s="314"/>
      <c r="R26" s="314"/>
      <c r="S26" s="314"/>
      <c r="T26" s="314"/>
      <c r="U26" s="314"/>
      <c r="V26" s="314"/>
      <c r="W26" s="314"/>
      <c r="X26" s="314"/>
      <c r="Y26" s="314"/>
      <c r="Z26" s="314"/>
      <c r="AA26" s="314"/>
      <c r="AB26" s="314"/>
      <c r="AC26" s="314"/>
      <c r="AD26" s="314"/>
      <c r="AE26" s="314"/>
    </row>
    <row r="27" spans="1:31">
      <c r="A27" s="177">
        <v>140</v>
      </c>
      <c r="B27" s="199" t="s">
        <v>54</v>
      </c>
      <c r="C27" s="166">
        <v>24294</v>
      </c>
      <c r="D27" s="166">
        <v>1029</v>
      </c>
      <c r="E27" s="289">
        <f t="shared" si="1"/>
        <v>23265</v>
      </c>
      <c r="F27" s="322"/>
      <c r="G27" s="362"/>
      <c r="H27" s="324"/>
      <c r="I27" s="324"/>
      <c r="J27" s="326"/>
      <c r="K27" s="314"/>
      <c r="L27" s="314"/>
      <c r="M27" s="314"/>
      <c r="N27" s="314"/>
      <c r="O27" s="314"/>
      <c r="P27" s="314"/>
      <c r="Q27" s="314"/>
      <c r="R27" s="314"/>
      <c r="S27" s="314"/>
      <c r="T27" s="314"/>
      <c r="U27" s="314"/>
      <c r="V27" s="314"/>
      <c r="W27" s="314"/>
      <c r="X27" s="314"/>
      <c r="Y27" s="314"/>
      <c r="Z27" s="314"/>
      <c r="AA27" s="314"/>
      <c r="AB27" s="314"/>
      <c r="AC27" s="314"/>
      <c r="AD27" s="314"/>
      <c r="AE27" s="314"/>
    </row>
    <row r="28" spans="1:31">
      <c r="A28" s="177">
        <v>692057</v>
      </c>
      <c r="B28" s="199" t="s">
        <v>55</v>
      </c>
      <c r="C28" s="166">
        <v>925704</v>
      </c>
      <c r="D28" s="166">
        <v>937200</v>
      </c>
      <c r="E28" s="289">
        <f t="shared" si="1"/>
        <v>-11496</v>
      </c>
      <c r="F28" s="322"/>
      <c r="G28" s="362"/>
      <c r="H28" s="324"/>
      <c r="I28" s="324"/>
      <c r="J28" s="326"/>
      <c r="K28" s="314"/>
      <c r="L28" s="314"/>
      <c r="M28" s="314"/>
      <c r="N28" s="314"/>
      <c r="O28" s="314"/>
      <c r="P28" s="314"/>
      <c r="Q28" s="314"/>
      <c r="R28" s="314"/>
      <c r="S28" s="314"/>
      <c r="T28" s="314"/>
      <c r="U28" s="314"/>
      <c r="V28" s="314"/>
      <c r="W28" s="314"/>
      <c r="X28" s="314"/>
      <c r="Y28" s="314"/>
      <c r="Z28" s="314"/>
      <c r="AA28" s="314"/>
      <c r="AB28" s="314"/>
      <c r="AC28" s="314"/>
      <c r="AD28" s="314"/>
      <c r="AE28" s="314"/>
    </row>
    <row r="29" spans="1:31">
      <c r="A29" s="177">
        <v>150391</v>
      </c>
      <c r="B29" s="199" t="s">
        <v>56</v>
      </c>
      <c r="C29" s="166"/>
      <c r="D29" s="166"/>
      <c r="E29" s="289"/>
      <c r="F29" s="322"/>
      <c r="G29" s="362"/>
      <c r="H29" s="324"/>
      <c r="I29" s="324"/>
      <c r="J29" s="326"/>
      <c r="K29" s="314"/>
      <c r="L29" s="314"/>
      <c r="M29" s="314"/>
      <c r="N29" s="314"/>
      <c r="O29" s="314"/>
      <c r="P29" s="314"/>
      <c r="Q29" s="314"/>
      <c r="R29" s="314"/>
      <c r="S29" s="314"/>
      <c r="T29" s="314"/>
      <c r="U29" s="314"/>
      <c r="V29" s="314"/>
      <c r="W29" s="314"/>
      <c r="X29" s="314"/>
      <c r="Y29" s="314"/>
      <c r="Z29" s="314"/>
      <c r="AA29" s="314"/>
      <c r="AB29" s="314"/>
      <c r="AC29" s="314"/>
      <c r="AD29" s="314"/>
      <c r="AE29" s="314"/>
    </row>
    <row r="30" spans="1:31" ht="6" customHeight="1">
      <c r="A30" s="177"/>
      <c r="B30" s="164"/>
      <c r="C30" s="166"/>
      <c r="D30" s="166"/>
      <c r="E30" s="289"/>
      <c r="F30" s="322"/>
      <c r="G30" s="362"/>
      <c r="H30" s="324"/>
      <c r="I30" s="324"/>
      <c r="J30" s="326"/>
      <c r="K30" s="314"/>
      <c r="L30" s="314"/>
      <c r="M30" s="314"/>
      <c r="N30" s="314"/>
      <c r="O30" s="314"/>
      <c r="P30" s="314"/>
      <c r="Q30" s="314"/>
      <c r="R30" s="314"/>
      <c r="S30" s="314"/>
      <c r="T30" s="314"/>
      <c r="U30" s="314"/>
      <c r="V30" s="314"/>
      <c r="W30" s="314"/>
      <c r="X30" s="314"/>
      <c r="Y30" s="314"/>
      <c r="Z30" s="314"/>
      <c r="AA30" s="314"/>
      <c r="AB30" s="314"/>
      <c r="AC30" s="314"/>
      <c r="AD30" s="314"/>
      <c r="AE30" s="314"/>
    </row>
    <row r="31" spans="1:31" s="317" customFormat="1" ht="30">
      <c r="A31" s="177">
        <f>SUM(A32:A32)</f>
        <v>1320199</v>
      </c>
      <c r="B31" s="199" t="s">
        <v>30</v>
      </c>
      <c r="C31" s="166">
        <f>C32</f>
        <v>1329019</v>
      </c>
      <c r="D31" s="166">
        <f>D32</f>
        <v>1301314</v>
      </c>
      <c r="E31" s="289">
        <f>C31-D31</f>
        <v>27705</v>
      </c>
      <c r="F31" s="328"/>
      <c r="G31" s="363"/>
      <c r="H31" s="330"/>
      <c r="I31" s="330"/>
      <c r="J31" s="326"/>
      <c r="K31" s="314"/>
      <c r="L31" s="314"/>
      <c r="M31" s="314"/>
      <c r="N31" s="314"/>
      <c r="O31" s="314"/>
      <c r="P31" s="314"/>
      <c r="Q31" s="314"/>
      <c r="R31" s="314"/>
      <c r="S31" s="314"/>
      <c r="T31" s="314"/>
      <c r="U31" s="314"/>
      <c r="V31" s="314"/>
      <c r="W31" s="314"/>
      <c r="X31" s="314"/>
      <c r="Y31" s="314"/>
      <c r="Z31" s="314"/>
      <c r="AA31" s="314"/>
      <c r="AB31" s="314"/>
      <c r="AC31" s="314"/>
      <c r="AD31" s="314"/>
      <c r="AE31" s="314"/>
    </row>
    <row r="32" spans="1:31" s="317" customFormat="1">
      <c r="A32" s="177">
        <v>1320199</v>
      </c>
      <c r="B32" s="187" t="s">
        <v>52</v>
      </c>
      <c r="C32" s="166">
        <v>1329019</v>
      </c>
      <c r="D32" s="166">
        <v>1301314</v>
      </c>
      <c r="E32" s="289">
        <f>C32-D32</f>
        <v>27705</v>
      </c>
      <c r="F32" s="165"/>
      <c r="G32" s="315"/>
      <c r="H32" s="167"/>
      <c r="I32" s="167"/>
      <c r="J32" s="313"/>
      <c r="K32" s="314"/>
      <c r="L32" s="314"/>
      <c r="M32" s="314"/>
      <c r="N32" s="314"/>
      <c r="O32" s="314"/>
      <c r="P32" s="314"/>
      <c r="Q32" s="314"/>
      <c r="R32" s="314"/>
      <c r="S32" s="314"/>
      <c r="T32" s="314"/>
      <c r="U32" s="314"/>
      <c r="V32" s="314"/>
      <c r="W32" s="314"/>
      <c r="X32" s="314"/>
      <c r="Y32" s="314"/>
      <c r="Z32" s="314"/>
      <c r="AA32" s="314"/>
      <c r="AB32" s="314"/>
      <c r="AC32" s="314"/>
      <c r="AD32" s="314"/>
      <c r="AE32" s="314"/>
    </row>
    <row r="33" spans="1:31" s="317" customFormat="1">
      <c r="A33" s="177">
        <f>A34</f>
        <v>64987863</v>
      </c>
      <c r="B33" s="199" t="s">
        <v>26</v>
      </c>
      <c r="C33" s="166">
        <f>C34</f>
        <v>194608952</v>
      </c>
      <c r="D33" s="166">
        <f>D34</f>
        <v>171849954</v>
      </c>
      <c r="E33" s="289">
        <f>C33-D33</f>
        <v>22758998</v>
      </c>
      <c r="F33" s="332"/>
      <c r="G33" s="364"/>
      <c r="H33" s="333"/>
      <c r="I33" s="333"/>
      <c r="J33" s="334"/>
      <c r="K33" s="314"/>
      <c r="L33" s="314"/>
      <c r="M33" s="314"/>
      <c r="N33" s="314"/>
      <c r="O33" s="314"/>
      <c r="P33" s="314"/>
      <c r="Q33" s="314"/>
      <c r="R33" s="314"/>
      <c r="S33" s="314"/>
      <c r="T33" s="314"/>
      <c r="U33" s="314"/>
      <c r="V33" s="314"/>
      <c r="W33" s="314"/>
      <c r="X33" s="314"/>
      <c r="Y33" s="314"/>
      <c r="Z33" s="314"/>
      <c r="AA33" s="314"/>
      <c r="AB33" s="314"/>
      <c r="AC33" s="314"/>
      <c r="AD33" s="314"/>
      <c r="AE33" s="314"/>
    </row>
    <row r="34" spans="1:31" s="317" customFormat="1">
      <c r="A34" s="177">
        <v>64987863</v>
      </c>
      <c r="B34" s="187" t="s">
        <v>52</v>
      </c>
      <c r="C34" s="166">
        <v>194608952</v>
      </c>
      <c r="D34" s="166">
        <v>171849954</v>
      </c>
      <c r="E34" s="289">
        <f>C34-D34</f>
        <v>22758998</v>
      </c>
      <c r="F34" s="332"/>
      <c r="G34" s="364"/>
      <c r="H34" s="333"/>
      <c r="I34" s="333"/>
      <c r="J34" s="334"/>
      <c r="K34" s="314"/>
      <c r="L34" s="314"/>
      <c r="M34" s="314"/>
      <c r="N34" s="314"/>
      <c r="O34" s="314"/>
      <c r="P34" s="314"/>
      <c r="Q34" s="314"/>
      <c r="R34" s="314"/>
      <c r="S34" s="314"/>
      <c r="T34" s="314"/>
      <c r="U34" s="314"/>
      <c r="V34" s="314"/>
      <c r="W34" s="314"/>
      <c r="X34" s="314"/>
      <c r="Y34" s="314"/>
      <c r="Z34" s="314"/>
      <c r="AA34" s="314"/>
      <c r="AB34" s="314"/>
      <c r="AC34" s="314"/>
      <c r="AD34" s="314"/>
      <c r="AE34" s="314"/>
    </row>
    <row r="35" spans="1:31" s="317" customFormat="1" ht="6" customHeight="1">
      <c r="A35" s="177"/>
      <c r="B35" s="164"/>
      <c r="C35" s="167"/>
      <c r="D35" s="167"/>
      <c r="E35" s="289"/>
      <c r="F35" s="332"/>
      <c r="G35" s="364"/>
      <c r="H35" s="333"/>
      <c r="I35" s="333"/>
      <c r="J35" s="334"/>
      <c r="K35" s="314"/>
      <c r="L35" s="314"/>
      <c r="M35" s="314"/>
      <c r="N35" s="314"/>
      <c r="O35" s="314"/>
      <c r="P35" s="314"/>
      <c r="Q35" s="314"/>
      <c r="R35" s="314"/>
      <c r="S35" s="314"/>
      <c r="T35" s="314"/>
      <c r="U35" s="314"/>
      <c r="V35" s="314"/>
      <c r="W35" s="314"/>
      <c r="X35" s="314"/>
      <c r="Y35" s="314"/>
      <c r="Z35" s="314"/>
      <c r="AA35" s="314"/>
      <c r="AB35" s="314"/>
      <c r="AC35" s="314"/>
      <c r="AD35" s="314"/>
      <c r="AE35" s="314"/>
    </row>
    <row r="36" spans="1:31" ht="21" customHeight="1">
      <c r="A36" s="284">
        <f>SUM(A37:A41)</f>
        <v>3441785</v>
      </c>
      <c r="B36" s="291" t="s">
        <v>59</v>
      </c>
      <c r="C36" s="167">
        <f>SUM(C37:C41)</f>
        <v>4405649</v>
      </c>
      <c r="D36" s="167">
        <f>SUM(D37:D41)</f>
        <v>5219988</v>
      </c>
      <c r="E36" s="290">
        <f>C36-D36</f>
        <v>-814339</v>
      </c>
      <c r="F36" s="332"/>
      <c r="G36" s="364"/>
      <c r="H36" s="333"/>
      <c r="I36" s="333"/>
      <c r="J36" s="334"/>
      <c r="K36" s="314"/>
      <c r="L36" s="314"/>
      <c r="M36" s="314"/>
      <c r="N36" s="314"/>
      <c r="O36" s="314"/>
      <c r="P36" s="314"/>
      <c r="Q36" s="314"/>
      <c r="R36" s="314"/>
      <c r="S36" s="314"/>
      <c r="T36" s="314"/>
      <c r="U36" s="314"/>
      <c r="V36" s="314"/>
      <c r="W36" s="314"/>
      <c r="X36" s="314"/>
      <c r="Y36" s="314"/>
      <c r="Z36" s="314"/>
      <c r="AA36" s="314"/>
      <c r="AB36" s="314"/>
      <c r="AC36" s="314"/>
      <c r="AD36" s="314"/>
      <c r="AE36" s="314"/>
    </row>
    <row r="37" spans="1:31">
      <c r="A37" s="139">
        <v>3441785</v>
      </c>
      <c r="B37" s="210" t="s">
        <v>58</v>
      </c>
      <c r="C37" s="166">
        <v>4405649</v>
      </c>
      <c r="D37" s="166">
        <v>5219988</v>
      </c>
      <c r="E37" s="289">
        <f>C37-D37</f>
        <v>-814339</v>
      </c>
      <c r="F37" s="332"/>
      <c r="G37" s="364"/>
      <c r="H37" s="333"/>
      <c r="I37" s="333"/>
      <c r="J37" s="334"/>
      <c r="K37" s="314"/>
      <c r="L37" s="314"/>
      <c r="M37" s="314"/>
      <c r="N37" s="314"/>
      <c r="O37" s="314"/>
      <c r="P37" s="314"/>
      <c r="Q37" s="314"/>
      <c r="R37" s="314"/>
      <c r="S37" s="314"/>
      <c r="T37" s="314"/>
      <c r="U37" s="314"/>
      <c r="V37" s="314"/>
      <c r="W37" s="314"/>
      <c r="X37" s="314"/>
      <c r="Y37" s="314"/>
      <c r="Z37" s="314"/>
      <c r="AA37" s="314"/>
      <c r="AB37" s="314"/>
      <c r="AC37" s="314"/>
      <c r="AD37" s="314"/>
      <c r="AE37" s="314"/>
    </row>
    <row r="38" spans="1:31">
      <c r="A38" s="139"/>
      <c r="B38" s="210"/>
      <c r="C38" s="168"/>
      <c r="D38" s="201"/>
      <c r="E38" s="289"/>
      <c r="F38" s="332"/>
      <c r="G38" s="364"/>
      <c r="H38" s="333"/>
      <c r="I38" s="333"/>
      <c r="J38" s="334"/>
      <c r="K38" s="314"/>
      <c r="L38" s="314"/>
      <c r="M38" s="314"/>
      <c r="N38" s="314"/>
      <c r="O38" s="314"/>
      <c r="P38" s="314"/>
      <c r="Q38" s="314"/>
      <c r="R38" s="314"/>
      <c r="S38" s="314"/>
      <c r="T38" s="314"/>
      <c r="U38" s="314"/>
      <c r="V38" s="314"/>
      <c r="W38" s="314"/>
      <c r="X38" s="314"/>
      <c r="Y38" s="314"/>
      <c r="Z38" s="314"/>
      <c r="AA38" s="314"/>
      <c r="AB38" s="314"/>
      <c r="AC38" s="314"/>
      <c r="AD38" s="314"/>
      <c r="AE38" s="314"/>
    </row>
    <row r="39" spans="1:31">
      <c r="A39" s="139"/>
      <c r="B39" s="210"/>
      <c r="C39" s="168"/>
      <c r="D39" s="201"/>
      <c r="E39" s="289"/>
      <c r="F39" s="332"/>
      <c r="G39" s="364"/>
      <c r="H39" s="333"/>
      <c r="I39" s="333"/>
      <c r="J39" s="334"/>
      <c r="K39" s="314"/>
      <c r="L39" s="314"/>
      <c r="M39" s="314"/>
      <c r="N39" s="314"/>
      <c r="O39" s="314"/>
      <c r="P39" s="314"/>
      <c r="Q39" s="314"/>
      <c r="R39" s="314"/>
      <c r="S39" s="314"/>
      <c r="T39" s="314"/>
      <c r="U39" s="314"/>
      <c r="V39" s="314"/>
      <c r="W39" s="314"/>
      <c r="X39" s="314"/>
      <c r="Y39" s="314"/>
      <c r="Z39" s="314"/>
      <c r="AA39" s="314"/>
      <c r="AB39" s="314"/>
      <c r="AC39" s="314"/>
      <c r="AD39" s="314"/>
      <c r="AE39" s="314"/>
    </row>
    <row r="40" spans="1:31">
      <c r="A40" s="337"/>
      <c r="B40" s="292"/>
      <c r="C40" s="292"/>
      <c r="D40" s="293"/>
      <c r="E40" s="294"/>
      <c r="F40" s="332"/>
      <c r="G40" s="364"/>
      <c r="H40" s="333"/>
      <c r="I40" s="333"/>
      <c r="J40" s="334"/>
      <c r="K40" s="314"/>
      <c r="L40" s="314"/>
      <c r="M40" s="314"/>
      <c r="N40" s="314"/>
      <c r="O40" s="314"/>
      <c r="P40" s="314"/>
      <c r="Q40" s="314"/>
      <c r="R40" s="314"/>
      <c r="S40" s="314"/>
      <c r="T40" s="314"/>
      <c r="U40" s="314"/>
      <c r="V40" s="314"/>
      <c r="W40" s="314"/>
      <c r="X40" s="314"/>
      <c r="Y40" s="314"/>
      <c r="Z40" s="314"/>
      <c r="AA40" s="314"/>
      <c r="AB40" s="314"/>
      <c r="AC40" s="314"/>
      <c r="AD40" s="314"/>
      <c r="AE40" s="314"/>
    </row>
    <row r="41" spans="1:31" ht="6" customHeight="1">
      <c r="A41" s="285"/>
      <c r="B41" s="164"/>
      <c r="C41" s="295"/>
      <c r="D41" s="166"/>
      <c r="E41" s="289"/>
      <c r="F41" s="332"/>
      <c r="G41" s="364"/>
      <c r="H41" s="333"/>
      <c r="I41" s="333"/>
      <c r="J41" s="334"/>
      <c r="K41" s="314"/>
      <c r="L41" s="314"/>
      <c r="M41" s="314"/>
      <c r="N41" s="314"/>
      <c r="O41" s="314"/>
      <c r="P41" s="314"/>
      <c r="Q41" s="314"/>
      <c r="R41" s="314"/>
      <c r="S41" s="314"/>
      <c r="T41" s="314"/>
      <c r="U41" s="314"/>
      <c r="V41" s="314"/>
      <c r="W41" s="314"/>
      <c r="X41" s="314"/>
      <c r="Y41" s="314"/>
      <c r="Z41" s="314"/>
      <c r="AA41" s="314"/>
      <c r="AB41" s="314"/>
      <c r="AC41" s="314"/>
      <c r="AD41" s="314"/>
      <c r="AE41" s="314"/>
    </row>
    <row r="42" spans="1:31" ht="22.8" thickBot="1">
      <c r="A42" s="286" t="e">
        <f>A8</f>
        <v>#REF!</v>
      </c>
      <c r="B42" s="335" t="s">
        <v>93</v>
      </c>
      <c r="C42" s="297" t="e">
        <f>C8</f>
        <v>#REF!</v>
      </c>
      <c r="D42" s="297" t="e">
        <f>D8</f>
        <v>#REF!</v>
      </c>
      <c r="E42" s="298" t="e">
        <f>C42-D42</f>
        <v>#REF!</v>
      </c>
      <c r="F42" s="286">
        <f>F8+F15-1</f>
        <v>2077730938</v>
      </c>
      <c r="G42" s="296" t="s">
        <v>298</v>
      </c>
      <c r="H42" s="297">
        <f>H15+H8</f>
        <v>2585085749</v>
      </c>
      <c r="I42" s="297">
        <f>I15+I8</f>
        <v>2322640425</v>
      </c>
      <c r="J42" s="298">
        <f>J15+J8</f>
        <v>262445324</v>
      </c>
      <c r="K42" s="314"/>
      <c r="L42" s="314"/>
      <c r="M42" s="314"/>
      <c r="N42" s="314"/>
      <c r="O42" s="314"/>
      <c r="P42" s="314"/>
      <c r="Q42" s="314"/>
      <c r="R42" s="314"/>
      <c r="S42" s="314"/>
      <c r="T42" s="314"/>
      <c r="U42" s="314"/>
      <c r="V42" s="314"/>
      <c r="W42" s="314"/>
      <c r="X42" s="314"/>
      <c r="Y42" s="314"/>
      <c r="Z42" s="314"/>
      <c r="AA42" s="314"/>
      <c r="AB42" s="314"/>
      <c r="AC42" s="314"/>
      <c r="AD42" s="314"/>
      <c r="AE42" s="314"/>
    </row>
    <row r="43" spans="1:31" s="314" customFormat="1" ht="24.75" customHeight="1"/>
    <row r="44" spans="1:31" s="314" customFormat="1" ht="15.9" customHeight="1"/>
    <row r="45" spans="1:31" s="314" customFormat="1" ht="15.9" customHeight="1"/>
    <row r="46" spans="1:31" s="314" customFormat="1" ht="16.2"/>
    <row r="47" spans="1:31" s="314" customFormat="1" ht="16.2"/>
    <row r="48" spans="1:31" s="314" customFormat="1" ht="16.2"/>
    <row r="49" spans="6:31" s="314" customFormat="1" ht="19.5" customHeight="1"/>
    <row r="50" spans="6:31" s="314" customFormat="1" ht="16.2"/>
    <row r="51" spans="6:31" s="314" customFormat="1" ht="24.75" customHeight="1"/>
    <row r="52" spans="6:31" s="314" customFormat="1" ht="16.2"/>
    <row r="53" spans="6:31" s="314" customFormat="1" ht="16.2"/>
    <row r="54" spans="6:31" s="314" customFormat="1" ht="16.2"/>
    <row r="55" spans="6:31" s="314" customFormat="1" ht="16.2"/>
    <row r="56" spans="6:31" s="314" customFormat="1" ht="16.2"/>
    <row r="57" spans="6:31" s="314" customFormat="1" ht="16.2"/>
    <row r="58" spans="6:31" s="314" customFormat="1" ht="16.2"/>
    <row r="59" spans="6:31" s="314" customFormat="1" ht="16.2"/>
    <row r="60" spans="6:31" s="314" customFormat="1" ht="16.2"/>
    <row r="61" spans="6:31">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row>
    <row r="62" spans="6:31">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row>
    <row r="63" spans="6:31">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row>
    <row r="64" spans="6:31">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row>
    <row r="65" spans="6:31">
      <c r="F65" s="314"/>
      <c r="G65" s="314"/>
      <c r="H65" s="314"/>
      <c r="I65" s="314"/>
      <c r="J65" s="314"/>
      <c r="K65" s="314"/>
      <c r="L65" s="314"/>
      <c r="M65" s="314"/>
      <c r="N65" s="314"/>
      <c r="O65" s="314"/>
      <c r="P65" s="314"/>
      <c r="Q65" s="314"/>
      <c r="R65" s="314"/>
      <c r="S65" s="314"/>
      <c r="T65" s="314"/>
      <c r="U65" s="314"/>
      <c r="V65" s="314"/>
      <c r="W65" s="314"/>
      <c r="X65" s="314"/>
      <c r="Y65" s="314"/>
      <c r="Z65" s="314"/>
      <c r="AA65" s="314"/>
      <c r="AB65" s="314"/>
      <c r="AC65" s="314"/>
      <c r="AD65" s="314"/>
      <c r="AE65" s="314"/>
    </row>
    <row r="66" spans="6:31">
      <c r="F66" s="314"/>
      <c r="G66" s="314"/>
      <c r="H66" s="314"/>
      <c r="I66" s="314"/>
      <c r="J66" s="314"/>
      <c r="K66" s="314"/>
      <c r="L66" s="314"/>
      <c r="M66" s="314"/>
      <c r="N66" s="314"/>
      <c r="O66" s="314"/>
      <c r="P66" s="314"/>
      <c r="Q66" s="314"/>
      <c r="R66" s="314"/>
      <c r="S66" s="314"/>
      <c r="T66" s="314"/>
      <c r="U66" s="314"/>
      <c r="V66" s="314"/>
      <c r="W66" s="314"/>
      <c r="X66" s="314"/>
      <c r="Y66" s="314"/>
      <c r="Z66" s="314"/>
      <c r="AA66" s="314"/>
      <c r="AB66" s="314"/>
      <c r="AC66" s="314"/>
      <c r="AD66" s="314"/>
      <c r="AE66" s="314"/>
    </row>
    <row r="67" spans="6:31">
      <c r="F67" s="314"/>
      <c r="G67" s="314"/>
      <c r="H67" s="314"/>
      <c r="I67" s="314"/>
      <c r="J67" s="314"/>
      <c r="K67" s="314"/>
      <c r="L67" s="314"/>
      <c r="M67" s="314"/>
      <c r="N67" s="314"/>
      <c r="O67" s="314"/>
      <c r="P67" s="314"/>
      <c r="Q67" s="314"/>
      <c r="R67" s="314"/>
      <c r="S67" s="314"/>
      <c r="T67" s="314"/>
      <c r="U67" s="314"/>
      <c r="V67" s="314"/>
      <c r="W67" s="314"/>
      <c r="X67" s="314"/>
      <c r="Y67" s="314"/>
      <c r="Z67" s="314"/>
      <c r="AA67" s="314"/>
      <c r="AB67" s="314"/>
      <c r="AC67" s="314"/>
      <c r="AD67" s="314"/>
      <c r="AE67" s="314"/>
    </row>
    <row r="68" spans="6:31">
      <c r="F68" s="314"/>
      <c r="G68" s="314"/>
      <c r="H68" s="314"/>
      <c r="I68" s="314"/>
      <c r="J68" s="314"/>
      <c r="K68" s="314"/>
      <c r="L68" s="314"/>
      <c r="M68" s="314"/>
      <c r="N68" s="314"/>
      <c r="O68" s="314"/>
      <c r="P68" s="314"/>
      <c r="Q68" s="314"/>
      <c r="R68" s="314"/>
      <c r="S68" s="314"/>
      <c r="T68" s="314"/>
      <c r="U68" s="314"/>
      <c r="V68" s="314"/>
      <c r="W68" s="314"/>
      <c r="X68" s="314"/>
      <c r="Y68" s="314"/>
      <c r="Z68" s="314"/>
      <c r="AA68" s="314"/>
      <c r="AB68" s="314"/>
      <c r="AC68" s="314"/>
      <c r="AD68" s="314"/>
      <c r="AE68" s="314"/>
    </row>
    <row r="69" spans="6:31">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c r="AE69" s="314"/>
    </row>
  </sheetData>
  <mergeCells count="10">
    <mergeCell ref="A1:E1"/>
    <mergeCell ref="A2:E2"/>
    <mergeCell ref="A3:E3"/>
    <mergeCell ref="B5:B6"/>
    <mergeCell ref="E5:E6"/>
    <mergeCell ref="J5:J6"/>
    <mergeCell ref="G5:G6"/>
    <mergeCell ref="F1:J1"/>
    <mergeCell ref="F2:J2"/>
    <mergeCell ref="F3:J3"/>
  </mergeCells>
  <phoneticPr fontId="2" type="noConversion"/>
  <printOptions horizontalCentered="1"/>
  <pageMargins left="0.74803149606299213" right="0.74803149606299213" top="0.98425196850393704" bottom="0.98425196850393704" header="0.51181102362204722" footer="0.51181102362204722"/>
  <pageSetup paperSize="9" scale="79" orientation="portrait" r:id="rId1"/>
  <headerFooter alignWithMargins="0">
    <oddFooter>&amp;C&amp;14 17</oddFooter>
  </headerFooter>
  <ignoredErrors>
    <ignoredError sqref="J1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workbookViewId="0">
      <selection activeCell="K16" sqref="K16"/>
    </sheetView>
  </sheetViews>
  <sheetFormatPr defaultColWidth="12" defaultRowHeight="22.2"/>
  <cols>
    <col min="1" max="1" width="13.33203125" style="21" customWidth="1"/>
    <col min="2" max="2" width="22.77734375" style="21" customWidth="1"/>
    <col min="3" max="3" width="14" style="21" customWidth="1"/>
    <col min="4" max="4" width="13.33203125" style="21" customWidth="1"/>
    <col min="5" max="5" width="13.88671875" style="21" bestFit="1" customWidth="1"/>
    <col min="6" max="6" width="17.88671875" style="21" customWidth="1"/>
    <col min="7" max="16384" width="12" style="21"/>
  </cols>
  <sheetData>
    <row r="1" spans="1:6" s="1" customFormat="1" ht="30.75" customHeight="1">
      <c r="A1" s="416" t="s">
        <v>33</v>
      </c>
      <c r="B1" s="481"/>
      <c r="C1" s="481"/>
      <c r="D1" s="481"/>
      <c r="E1" s="481"/>
      <c r="F1" s="481"/>
    </row>
    <row r="2" spans="1:6" s="1" customFormat="1" ht="30" customHeight="1">
      <c r="A2" s="418" t="s">
        <v>37</v>
      </c>
      <c r="B2" s="418"/>
      <c r="C2" s="418"/>
      <c r="D2" s="418"/>
      <c r="E2" s="418"/>
      <c r="F2" s="418"/>
    </row>
    <row r="3" spans="1:6" s="2" customFormat="1" ht="26.25" customHeight="1">
      <c r="A3" s="468" t="s">
        <v>299</v>
      </c>
      <c r="B3" s="468"/>
      <c r="C3" s="468"/>
      <c r="D3" s="468"/>
      <c r="E3" s="468"/>
      <c r="F3" s="468"/>
    </row>
    <row r="4" spans="1:6" s="2" customFormat="1" ht="19.5" customHeight="1" thickBot="1">
      <c r="F4" s="3" t="s">
        <v>1</v>
      </c>
    </row>
    <row r="5" spans="1:6" s="2" customFormat="1" ht="29.25" customHeight="1">
      <c r="A5" s="153" t="s">
        <v>12</v>
      </c>
      <c r="B5" s="482" t="s">
        <v>2</v>
      </c>
      <c r="C5" s="22" t="s">
        <v>11</v>
      </c>
      <c r="D5" s="22" t="s">
        <v>9</v>
      </c>
      <c r="E5" s="486" t="s">
        <v>36</v>
      </c>
      <c r="F5" s="484" t="s">
        <v>38</v>
      </c>
    </row>
    <row r="6" spans="1:6" s="4" customFormat="1" ht="29.25" customHeight="1">
      <c r="A6" s="154" t="s">
        <v>13</v>
      </c>
      <c r="B6" s="483"/>
      <c r="C6" s="23" t="s">
        <v>10</v>
      </c>
      <c r="D6" s="23" t="s">
        <v>10</v>
      </c>
      <c r="E6" s="471"/>
      <c r="F6" s="485"/>
    </row>
    <row r="7" spans="1:6" s="9" customFormat="1" ht="18" customHeight="1">
      <c r="A7" s="155"/>
      <c r="B7" s="147"/>
      <c r="C7" s="5"/>
      <c r="D7" s="6"/>
      <c r="E7" s="7"/>
      <c r="F7" s="8"/>
    </row>
    <row r="8" spans="1:6" s="13" customFormat="1" ht="26.4" customHeight="1">
      <c r="A8" s="381">
        <v>360252127</v>
      </c>
      <c r="B8" s="148" t="s">
        <v>14</v>
      </c>
      <c r="C8" s="212">
        <v>200548000</v>
      </c>
      <c r="D8" s="212">
        <v>201301000</v>
      </c>
      <c r="E8" s="11">
        <f t="shared" ref="E8:E13" si="0">C8-D8</f>
        <v>-753000</v>
      </c>
      <c r="F8" s="12" t="s">
        <v>3</v>
      </c>
    </row>
    <row r="9" spans="1:6" s="9" customFormat="1" ht="26.4" customHeight="1">
      <c r="A9" s="381">
        <v>216425690</v>
      </c>
      <c r="B9" s="148" t="s">
        <v>27</v>
      </c>
      <c r="C9" s="212">
        <v>267398000</v>
      </c>
      <c r="D9" s="212">
        <v>241561000</v>
      </c>
      <c r="E9" s="11">
        <f t="shared" si="0"/>
        <v>25837000</v>
      </c>
      <c r="F9" s="12" t="s">
        <v>3</v>
      </c>
    </row>
    <row r="10" spans="1:6" s="9" customFormat="1" ht="26.4" customHeight="1">
      <c r="A10" s="381">
        <v>334622617</v>
      </c>
      <c r="B10" s="148" t="s">
        <v>28</v>
      </c>
      <c r="C10" s="212">
        <v>490230000</v>
      </c>
      <c r="D10" s="212">
        <v>442862000</v>
      </c>
      <c r="E10" s="11">
        <f t="shared" si="0"/>
        <v>47368000</v>
      </c>
      <c r="F10" s="12" t="s">
        <v>6</v>
      </c>
    </row>
    <row r="11" spans="1:6" s="9" customFormat="1" ht="26.4" customHeight="1">
      <c r="A11" s="381">
        <v>325211329</v>
      </c>
      <c r="B11" s="148" t="s">
        <v>29</v>
      </c>
      <c r="C11" s="212">
        <v>423380000</v>
      </c>
      <c r="D11" s="212">
        <v>382472000</v>
      </c>
      <c r="E11" s="11">
        <f t="shared" si="0"/>
        <v>40908000</v>
      </c>
      <c r="F11" s="12" t="s">
        <v>5</v>
      </c>
    </row>
    <row r="12" spans="1:6" s="9" customFormat="1" ht="26.4" customHeight="1">
      <c r="A12" s="381">
        <v>446048136</v>
      </c>
      <c r="B12" s="148" t="s">
        <v>15</v>
      </c>
      <c r="C12" s="212">
        <v>557079000</v>
      </c>
      <c r="D12" s="212">
        <v>483123000</v>
      </c>
      <c r="E12" s="11">
        <f t="shared" si="0"/>
        <v>73956000</v>
      </c>
      <c r="F12" s="12" t="s">
        <v>5</v>
      </c>
    </row>
    <row r="13" spans="1:6" s="9" customFormat="1" ht="26.4" customHeight="1">
      <c r="A13" s="381">
        <v>215798269</v>
      </c>
      <c r="B13" s="148" t="s">
        <v>129</v>
      </c>
      <c r="C13" s="10">
        <v>289681000</v>
      </c>
      <c r="D13" s="10">
        <v>261691000</v>
      </c>
      <c r="E13" s="11">
        <f t="shared" si="0"/>
        <v>27990000</v>
      </c>
      <c r="F13" s="12" t="s">
        <v>5</v>
      </c>
    </row>
    <row r="14" spans="1:6" s="9" customFormat="1" ht="26.4" customHeight="1">
      <c r="A14" s="94"/>
      <c r="B14" s="149"/>
      <c r="C14" s="90"/>
      <c r="D14" s="90"/>
      <c r="E14" s="90"/>
      <c r="F14" s="91"/>
    </row>
    <row r="15" spans="1:6" s="9" customFormat="1" ht="26.4" customHeight="1">
      <c r="A15" s="94"/>
      <c r="B15" s="150"/>
      <c r="C15" s="90"/>
      <c r="D15" s="90"/>
      <c r="E15" s="90"/>
      <c r="F15" s="14"/>
    </row>
    <row r="16" spans="1:6" s="9" customFormat="1" ht="26.4" customHeight="1">
      <c r="A16" s="156"/>
      <c r="B16" s="151"/>
      <c r="C16" s="15"/>
      <c r="D16" s="15"/>
      <c r="E16" s="16"/>
      <c r="F16" s="14"/>
    </row>
    <row r="17" spans="1:19" s="9" customFormat="1" ht="28.5" customHeight="1">
      <c r="A17" s="156"/>
      <c r="B17" s="151"/>
      <c r="C17" s="15"/>
      <c r="D17" s="15"/>
      <c r="E17" s="16"/>
      <c r="F17" s="14"/>
    </row>
    <row r="18" spans="1:19" s="9" customFormat="1" ht="29.25" customHeight="1">
      <c r="A18" s="156"/>
      <c r="B18" s="151"/>
      <c r="C18" s="15"/>
      <c r="D18" s="15"/>
      <c r="E18" s="16"/>
      <c r="F18" s="14"/>
    </row>
    <row r="19" spans="1:19" s="9" customFormat="1" ht="26.4" customHeight="1">
      <c r="A19" s="156"/>
      <c r="B19" s="151"/>
      <c r="C19" s="15"/>
      <c r="D19" s="15"/>
      <c r="E19" s="16"/>
      <c r="F19" s="14"/>
    </row>
    <row r="20" spans="1:19" s="9" customFormat="1" ht="36.75" customHeight="1">
      <c r="A20" s="156"/>
      <c r="B20" s="151"/>
      <c r="C20" s="15"/>
      <c r="D20" s="15"/>
      <c r="E20" s="16"/>
      <c r="F20" s="14"/>
    </row>
    <row r="21" spans="1:19" s="9" customFormat="1" ht="26.4" customHeight="1">
      <c r="A21" s="156"/>
      <c r="B21" s="151"/>
      <c r="C21" s="15"/>
      <c r="D21" s="15"/>
      <c r="E21" s="16"/>
      <c r="F21" s="14"/>
    </row>
    <row r="22" spans="1:19" s="9" customFormat="1" ht="26.4" customHeight="1">
      <c r="A22" s="156"/>
      <c r="B22" s="151"/>
      <c r="C22" s="15"/>
      <c r="D22" s="15"/>
      <c r="E22" s="16"/>
      <c r="F22" s="14"/>
    </row>
    <row r="23" spans="1:19" s="9" customFormat="1" ht="26.4" customHeight="1">
      <c r="A23" s="156"/>
      <c r="B23" s="151"/>
      <c r="C23" s="15"/>
      <c r="D23" s="15"/>
      <c r="E23" s="16"/>
      <c r="F23" s="14"/>
    </row>
    <row r="24" spans="1:19" s="9" customFormat="1" ht="26.4" customHeight="1">
      <c r="A24" s="156"/>
      <c r="B24" s="151"/>
      <c r="C24" s="15"/>
      <c r="D24" s="15"/>
      <c r="E24" s="16"/>
      <c r="F24" s="14"/>
    </row>
    <row r="25" spans="1:19" s="9" customFormat="1" ht="26.4" customHeight="1">
      <c r="A25" s="156"/>
      <c r="B25" s="151"/>
      <c r="C25" s="15"/>
      <c r="D25" s="15"/>
      <c r="E25" s="16"/>
      <c r="F25" s="14"/>
    </row>
    <row r="26" spans="1:19" s="9" customFormat="1" ht="26.4" customHeight="1">
      <c r="A26" s="156"/>
      <c r="B26" s="151"/>
      <c r="C26" s="15"/>
      <c r="D26" s="15"/>
      <c r="E26" s="16"/>
      <c r="F26" s="14"/>
    </row>
    <row r="27" spans="1:19" s="9" customFormat="1" ht="26.4" customHeight="1">
      <c r="A27" s="156"/>
      <c r="B27" s="151"/>
      <c r="C27" s="15"/>
      <c r="D27" s="15"/>
      <c r="E27" s="16"/>
      <c r="F27" s="14"/>
    </row>
    <row r="28" spans="1:19" s="17" customFormat="1" ht="26.4" customHeight="1">
      <c r="A28" s="156"/>
      <c r="B28" s="151"/>
      <c r="C28" s="15"/>
      <c r="D28" s="15"/>
      <c r="E28" s="16"/>
      <c r="F28" s="14"/>
      <c r="G28" s="9"/>
      <c r="H28" s="9"/>
      <c r="I28" s="9"/>
      <c r="J28" s="9"/>
      <c r="K28" s="9"/>
      <c r="L28" s="9"/>
      <c r="M28" s="9"/>
      <c r="N28" s="9"/>
      <c r="O28" s="9"/>
      <c r="P28" s="9"/>
      <c r="Q28" s="9"/>
      <c r="R28" s="9"/>
      <c r="S28" s="9"/>
    </row>
    <row r="29" spans="1:19" s="17" customFormat="1" ht="26.4" customHeight="1">
      <c r="A29" s="156"/>
      <c r="B29" s="151"/>
      <c r="C29" s="15"/>
      <c r="D29" s="15"/>
      <c r="E29" s="16"/>
      <c r="F29" s="14"/>
      <c r="G29" s="9"/>
      <c r="H29" s="9"/>
      <c r="I29" s="9"/>
      <c r="J29" s="9"/>
      <c r="K29" s="9"/>
      <c r="L29" s="9"/>
      <c r="M29" s="9"/>
      <c r="N29" s="9"/>
      <c r="O29" s="9"/>
      <c r="P29" s="9"/>
      <c r="Q29" s="9"/>
      <c r="R29" s="9"/>
      <c r="S29" s="9"/>
    </row>
    <row r="30" spans="1:19" s="9" customFormat="1" ht="26.4" customHeight="1">
      <c r="A30" s="156"/>
      <c r="B30" s="151"/>
      <c r="C30" s="15"/>
      <c r="D30" s="15"/>
      <c r="E30" s="16"/>
      <c r="F30" s="14"/>
    </row>
    <row r="31" spans="1:19" s="20" customFormat="1" ht="31.5" customHeight="1" thickBot="1">
      <c r="A31" s="157">
        <f>SUM(A8:A30)+1</f>
        <v>1898358169</v>
      </c>
      <c r="B31" s="152" t="s">
        <v>4</v>
      </c>
      <c r="C31" s="18">
        <f>SUM(C8:C30)</f>
        <v>2228316000</v>
      </c>
      <c r="D31" s="18">
        <f>SUM(D8:D30)</f>
        <v>2013010000</v>
      </c>
      <c r="E31" s="18">
        <f>C31-D31</f>
        <v>215306000</v>
      </c>
      <c r="F31" s="19"/>
    </row>
  </sheetData>
  <mergeCells count="6">
    <mergeCell ref="A1:F1"/>
    <mergeCell ref="A2:F2"/>
    <mergeCell ref="A3:F3"/>
    <mergeCell ref="B5:B6"/>
    <mergeCell ref="F5:F6"/>
    <mergeCell ref="E5:E6"/>
  </mergeCells>
  <phoneticPr fontId="7" type="noConversion"/>
  <printOptions horizontalCentered="1"/>
  <pageMargins left="0.74803149606299213" right="0.74803149606299213" top="0.98425196850393704" bottom="0.98425196850393704" header="0.51181102362204722" footer="0.51181102362204722"/>
  <pageSetup paperSize="9" scale="86" orientation="portrait" r:id="rId1"/>
  <headerFooter alignWithMargins="0">
    <oddFooter>&amp;C 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32"/>
  <sheetViews>
    <sheetView workbookViewId="0">
      <selection activeCell="H32" sqref="H32"/>
    </sheetView>
  </sheetViews>
  <sheetFormatPr defaultColWidth="12" defaultRowHeight="22.2"/>
  <cols>
    <col min="1" max="1" width="39.33203125" style="42" customWidth="1"/>
    <col min="2" max="2" width="19.21875" style="42" customWidth="1"/>
    <col min="3" max="3" width="27.77734375" style="42" customWidth="1"/>
    <col min="4" max="16384" width="12" style="42"/>
  </cols>
  <sheetData>
    <row r="1" spans="1:3" s="24" customFormat="1" ht="30.75" customHeight="1">
      <c r="A1" s="416" t="s">
        <v>60</v>
      </c>
      <c r="B1" s="457"/>
      <c r="C1" s="457"/>
    </row>
    <row r="2" spans="1:3" s="24" customFormat="1" ht="30" customHeight="1">
      <c r="A2" s="418" t="s">
        <v>233</v>
      </c>
      <c r="B2" s="418"/>
      <c r="C2" s="418"/>
    </row>
    <row r="3" spans="1:3" s="25" customFormat="1" ht="26.25" customHeight="1">
      <c r="A3" s="468" t="s">
        <v>306</v>
      </c>
      <c r="B3" s="468"/>
      <c r="C3" s="468"/>
    </row>
    <row r="4" spans="1:3" s="25" customFormat="1" ht="19.5" customHeight="1" thickBot="1">
      <c r="C4" s="26" t="s">
        <v>61</v>
      </c>
    </row>
    <row r="5" spans="1:3" s="25" customFormat="1" ht="29.25" customHeight="1">
      <c r="A5" s="463" t="s">
        <v>62</v>
      </c>
      <c r="B5" s="27" t="s">
        <v>63</v>
      </c>
      <c r="C5" s="424" t="s">
        <v>64</v>
      </c>
    </row>
    <row r="6" spans="1:3" s="29" customFormat="1" ht="29.25" customHeight="1">
      <c r="A6" s="469"/>
      <c r="B6" s="28" t="s">
        <v>65</v>
      </c>
      <c r="C6" s="470"/>
    </row>
    <row r="7" spans="1:3" s="34" customFormat="1" ht="8.25" customHeight="1">
      <c r="A7" s="30"/>
      <c r="B7" s="194"/>
      <c r="C7" s="33"/>
    </row>
    <row r="8" spans="1:3" s="44" customFormat="1" ht="49.8" customHeight="1">
      <c r="A8" s="116" t="s">
        <v>66</v>
      </c>
      <c r="B8" s="195">
        <v>374</v>
      </c>
      <c r="C8" s="37" t="s">
        <v>320</v>
      </c>
    </row>
    <row r="9" spans="1:3" s="34" customFormat="1" ht="8.25" customHeight="1">
      <c r="A9" s="117"/>
      <c r="B9" s="196"/>
      <c r="C9" s="37"/>
    </row>
    <row r="10" spans="1:3" s="34" customFormat="1" ht="30" customHeight="1">
      <c r="A10" s="116" t="s">
        <v>67</v>
      </c>
      <c r="B10" s="195">
        <v>2140</v>
      </c>
      <c r="C10" s="37" t="s">
        <v>78</v>
      </c>
    </row>
    <row r="11" spans="1:3" s="34" customFormat="1" ht="9" customHeight="1">
      <c r="A11" s="116"/>
      <c r="B11" s="195"/>
      <c r="C11" s="37"/>
    </row>
    <row r="12" spans="1:3" s="34" customFormat="1" ht="57" customHeight="1">
      <c r="A12" s="116" t="s">
        <v>116</v>
      </c>
      <c r="B12" s="195">
        <v>361</v>
      </c>
      <c r="C12" s="37" t="s">
        <v>155</v>
      </c>
    </row>
    <row r="13" spans="1:3" s="34" customFormat="1" ht="9" customHeight="1">
      <c r="A13" s="116"/>
      <c r="B13" s="195"/>
      <c r="C13" s="37"/>
    </row>
    <row r="14" spans="1:3" s="34" customFormat="1" ht="50.4" customHeight="1">
      <c r="A14" s="116" t="s">
        <v>68</v>
      </c>
      <c r="B14" s="195">
        <v>30873</v>
      </c>
      <c r="C14" s="37" t="s">
        <v>321</v>
      </c>
    </row>
    <row r="15" spans="1:3" s="34" customFormat="1" ht="8.25" customHeight="1">
      <c r="A15" s="116"/>
      <c r="B15" s="374"/>
      <c r="C15" s="37"/>
    </row>
    <row r="16" spans="1:3" s="34" customFormat="1" ht="55.2" hidden="1">
      <c r="A16" s="116" t="s">
        <v>69</v>
      </c>
      <c r="B16" s="390">
        <v>0</v>
      </c>
      <c r="C16" s="115" t="s">
        <v>313</v>
      </c>
    </row>
    <row r="17" spans="1:3" s="34" customFormat="1" ht="8.25" hidden="1" customHeight="1">
      <c r="A17" s="116"/>
      <c r="B17" s="374"/>
      <c r="C17" s="46"/>
    </row>
    <row r="18" spans="1:3" s="34" customFormat="1" ht="55.2" hidden="1" customHeight="1">
      <c r="A18" s="116" t="s">
        <v>70</v>
      </c>
      <c r="B18" s="390">
        <v>0</v>
      </c>
      <c r="C18" s="115" t="s">
        <v>313</v>
      </c>
    </row>
    <row r="19" spans="1:3" s="34" customFormat="1" ht="8.25" hidden="1" customHeight="1">
      <c r="A19" s="116"/>
      <c r="B19" s="195"/>
      <c r="C19" s="115"/>
    </row>
    <row r="20" spans="1:3" s="34" customFormat="1" ht="59.4" customHeight="1">
      <c r="A20" s="120" t="s">
        <v>71</v>
      </c>
      <c r="B20" s="197">
        <v>643</v>
      </c>
      <c r="C20" s="115" t="s">
        <v>312</v>
      </c>
    </row>
    <row r="21" spans="1:3" ht="8.25" customHeight="1">
      <c r="A21" s="72"/>
      <c r="B21" s="376"/>
      <c r="C21" s="115"/>
    </row>
    <row r="22" spans="1:3" s="34" customFormat="1" ht="19.8">
      <c r="A22" s="116" t="s">
        <v>72</v>
      </c>
      <c r="B22" s="195">
        <v>4229</v>
      </c>
      <c r="C22" s="273" t="s">
        <v>127</v>
      </c>
    </row>
    <row r="23" spans="1:3" s="34" customFormat="1" ht="8.25" customHeight="1">
      <c r="A23" s="118"/>
      <c r="B23" s="377"/>
      <c r="C23" s="93"/>
    </row>
    <row r="24" spans="1:3" s="34" customFormat="1" ht="55.2">
      <c r="A24" s="116" t="s">
        <v>73</v>
      </c>
      <c r="B24" s="391">
        <v>3237</v>
      </c>
      <c r="C24" s="115" t="s">
        <v>31</v>
      </c>
    </row>
    <row r="25" spans="1:3" s="44" customFormat="1" ht="8.25" customHeight="1">
      <c r="A25" s="116"/>
      <c r="B25" s="378"/>
      <c r="C25" s="115"/>
    </row>
    <row r="26" spans="1:3" s="34" customFormat="1" ht="27.6">
      <c r="A26" s="116" t="s">
        <v>74</v>
      </c>
      <c r="B26" s="392">
        <v>2472</v>
      </c>
      <c r="C26" s="115" t="s">
        <v>75</v>
      </c>
    </row>
    <row r="27" spans="1:3" s="86" customFormat="1" ht="8.25" customHeight="1">
      <c r="A27" s="120"/>
      <c r="B27" s="375"/>
      <c r="C27" s="37"/>
    </row>
    <row r="28" spans="1:3" s="86" customFormat="1" ht="30.75" customHeight="1">
      <c r="A28" s="120" t="s">
        <v>76</v>
      </c>
      <c r="B28" s="197">
        <v>1903</v>
      </c>
      <c r="C28" s="37" t="s">
        <v>287</v>
      </c>
    </row>
    <row r="29" spans="1:3" s="86" customFormat="1" ht="8.25" customHeight="1">
      <c r="A29" s="120"/>
      <c r="B29" s="375"/>
      <c r="C29" s="37"/>
    </row>
    <row r="30" spans="1:3" s="238" customFormat="1" ht="45.75" customHeight="1">
      <c r="A30" s="237" t="s">
        <v>115</v>
      </c>
      <c r="B30" s="197">
        <v>6154</v>
      </c>
      <c r="C30" s="211" t="s">
        <v>156</v>
      </c>
    </row>
    <row r="31" spans="1:3" s="86" customFormat="1" ht="8.25" customHeight="1">
      <c r="A31" s="120"/>
      <c r="B31" s="197"/>
      <c r="C31" s="37"/>
    </row>
    <row r="32" spans="1:3" ht="22.8" thickBot="1">
      <c r="A32" s="84" t="s">
        <v>77</v>
      </c>
      <c r="B32" s="393">
        <f>SUM(B8:B30)</f>
        <v>52386</v>
      </c>
      <c r="C32" s="85"/>
    </row>
  </sheetData>
  <mergeCells count="5">
    <mergeCell ref="A1:C1"/>
    <mergeCell ref="A2:C2"/>
    <mergeCell ref="A3:C3"/>
    <mergeCell ref="A5:A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99" orientation="portrait" r:id="rId1"/>
  <headerFooter alignWithMargins="0">
    <oddFooter>&amp;C 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selection activeCell="J10" sqref="J10"/>
    </sheetView>
  </sheetViews>
  <sheetFormatPr defaultColWidth="12" defaultRowHeight="22.2"/>
  <cols>
    <col min="1" max="1" width="20.33203125" style="108" customWidth="1"/>
    <col min="2" max="2" width="14" style="108" customWidth="1"/>
    <col min="3" max="3" width="10.33203125" style="108" customWidth="1"/>
    <col min="4" max="4" width="9.77734375" style="108" customWidth="1"/>
    <col min="5" max="5" width="10.33203125" style="108" customWidth="1"/>
    <col min="6" max="6" width="30.77734375" style="108" customWidth="1"/>
    <col min="7" max="16384" width="12" style="108"/>
  </cols>
  <sheetData>
    <row r="1" spans="1:6" s="240" customFormat="1" ht="30.75" customHeight="1">
      <c r="A1" s="475" t="s">
        <v>130</v>
      </c>
      <c r="B1" s="475"/>
      <c r="C1" s="475"/>
      <c r="D1" s="475"/>
      <c r="E1" s="475"/>
      <c r="F1" s="475"/>
    </row>
    <row r="2" spans="1:6" s="240" customFormat="1" ht="30" customHeight="1">
      <c r="A2" s="435" t="s">
        <v>131</v>
      </c>
      <c r="B2" s="435"/>
      <c r="C2" s="435"/>
      <c r="D2" s="487"/>
      <c r="E2" s="487"/>
      <c r="F2" s="487"/>
    </row>
    <row r="3" spans="1:6" s="95" customFormat="1" ht="26.25" customHeight="1">
      <c r="A3" s="436" t="s">
        <v>307</v>
      </c>
      <c r="B3" s="436"/>
      <c r="C3" s="436"/>
      <c r="D3" s="436"/>
      <c r="E3" s="436"/>
      <c r="F3" s="436"/>
    </row>
    <row r="4" spans="1:6" s="95" customFormat="1" ht="19.5" customHeight="1" thickBot="1">
      <c r="F4" s="241" t="s">
        <v>132</v>
      </c>
    </row>
    <row r="5" spans="1:6" s="95" customFormat="1" ht="29.25" customHeight="1">
      <c r="A5" s="488" t="s">
        <v>133</v>
      </c>
      <c r="B5" s="239" t="s">
        <v>134</v>
      </c>
      <c r="C5" s="490" t="s">
        <v>135</v>
      </c>
      <c r="D5" s="490" t="s">
        <v>136</v>
      </c>
      <c r="E5" s="478" t="s">
        <v>137</v>
      </c>
      <c r="F5" s="476" t="s">
        <v>138</v>
      </c>
    </row>
    <row r="6" spans="1:6" s="243" customFormat="1" ht="29.25" customHeight="1">
      <c r="A6" s="489"/>
      <c r="B6" s="242" t="s">
        <v>139</v>
      </c>
      <c r="C6" s="491"/>
      <c r="D6" s="491"/>
      <c r="E6" s="491"/>
      <c r="F6" s="492"/>
    </row>
    <row r="7" spans="1:6" s="249" customFormat="1" ht="18" customHeight="1">
      <c r="A7" s="244"/>
      <c r="B7" s="245"/>
      <c r="C7" s="194"/>
      <c r="D7" s="246"/>
      <c r="E7" s="247"/>
      <c r="F7" s="248"/>
    </row>
    <row r="8" spans="1:6" s="249" customFormat="1" ht="45" customHeight="1">
      <c r="A8" s="237" t="s">
        <v>140</v>
      </c>
      <c r="B8" s="388">
        <v>401097000</v>
      </c>
      <c r="C8" s="389">
        <v>2E-3</v>
      </c>
      <c r="D8" s="189" t="s">
        <v>141</v>
      </c>
      <c r="E8" s="200">
        <f t="shared" ref="E8:E13" si="0">B8*C8</f>
        <v>802194</v>
      </c>
      <c r="F8" s="250" t="s">
        <v>154</v>
      </c>
    </row>
    <row r="9" spans="1:6" s="249" customFormat="1" ht="45" customHeight="1">
      <c r="A9" s="237" t="s">
        <v>142</v>
      </c>
      <c r="B9" s="167">
        <v>1025026000</v>
      </c>
      <c r="C9" s="389">
        <v>3.0691E-3</v>
      </c>
      <c r="D9" s="189" t="s">
        <v>141</v>
      </c>
      <c r="E9" s="167">
        <f t="shared" si="0"/>
        <v>3145907.2966</v>
      </c>
      <c r="F9" s="250" t="s">
        <v>310</v>
      </c>
    </row>
    <row r="10" spans="1:6" s="249" customFormat="1" ht="45" customHeight="1">
      <c r="A10" s="237" t="s">
        <v>143</v>
      </c>
      <c r="B10" s="388">
        <v>401097000</v>
      </c>
      <c r="C10" s="389">
        <v>5.1999999999999997E-5</v>
      </c>
      <c r="D10" s="189" t="s">
        <v>141</v>
      </c>
      <c r="E10" s="167">
        <f t="shared" si="0"/>
        <v>20857.043999999998</v>
      </c>
      <c r="F10" s="250" t="s">
        <v>144</v>
      </c>
    </row>
    <row r="11" spans="1:6" s="249" customFormat="1" ht="45" customHeight="1">
      <c r="A11" s="237" t="s">
        <v>145</v>
      </c>
      <c r="B11" s="167">
        <v>1025026000</v>
      </c>
      <c r="C11" s="389">
        <v>1.63E-4</v>
      </c>
      <c r="D11" s="189" t="s">
        <v>146</v>
      </c>
      <c r="E11" s="167">
        <f t="shared" si="0"/>
        <v>167079.23800000001</v>
      </c>
      <c r="F11" s="250" t="s">
        <v>311</v>
      </c>
    </row>
    <row r="12" spans="1:6" s="249" customFormat="1" ht="81" customHeight="1">
      <c r="A12" s="237" t="s">
        <v>147</v>
      </c>
      <c r="B12" s="388">
        <v>401097000</v>
      </c>
      <c r="C12" s="389">
        <v>1.15E-4</v>
      </c>
      <c r="D12" s="189" t="s">
        <v>8</v>
      </c>
      <c r="E12" s="167">
        <f t="shared" si="0"/>
        <v>46126.154999999999</v>
      </c>
      <c r="F12" s="251" t="s">
        <v>79</v>
      </c>
    </row>
    <row r="13" spans="1:6" s="249" customFormat="1" ht="79.5" customHeight="1">
      <c r="A13" s="237" t="s">
        <v>148</v>
      </c>
      <c r="B13" s="167">
        <v>1025026000</v>
      </c>
      <c r="C13" s="389">
        <v>2.0699999999999998E-5</v>
      </c>
      <c r="D13" s="189" t="s">
        <v>146</v>
      </c>
      <c r="E13" s="167">
        <f t="shared" si="0"/>
        <v>21218.038199999999</v>
      </c>
      <c r="F13" s="251" t="s">
        <v>149</v>
      </c>
    </row>
    <row r="14" spans="1:6">
      <c r="A14" s="252"/>
      <c r="B14" s="253"/>
      <c r="C14" s="253"/>
      <c r="D14" s="253"/>
      <c r="E14" s="253"/>
      <c r="F14" s="251"/>
    </row>
    <row r="15" spans="1:6">
      <c r="A15" s="252"/>
      <c r="B15" s="358"/>
      <c r="C15" s="253"/>
      <c r="D15" s="253"/>
      <c r="E15" s="359"/>
      <c r="F15" s="251"/>
    </row>
    <row r="16" spans="1:6" s="249" customFormat="1" ht="26.4" customHeight="1">
      <c r="A16" s="254"/>
      <c r="B16" s="255"/>
      <c r="C16" s="104"/>
      <c r="D16" s="104"/>
      <c r="E16" s="256"/>
      <c r="F16" s="188"/>
    </row>
    <row r="17" spans="1:19" s="249" customFormat="1" ht="52.65" customHeight="1">
      <c r="A17" s="254"/>
      <c r="B17" s="255"/>
      <c r="C17" s="104"/>
      <c r="D17" s="104"/>
      <c r="E17" s="256"/>
      <c r="F17" s="188"/>
    </row>
    <row r="18" spans="1:19" s="249" customFormat="1" ht="55.5" customHeight="1">
      <c r="A18" s="254"/>
      <c r="B18" s="255"/>
      <c r="C18" s="104"/>
      <c r="D18" s="104"/>
      <c r="E18" s="256"/>
      <c r="F18" s="188"/>
    </row>
    <row r="19" spans="1:19" s="249" customFormat="1" ht="26.4" customHeight="1">
      <c r="A19" s="254"/>
      <c r="B19" s="255"/>
      <c r="C19" s="104"/>
      <c r="D19" s="104"/>
      <c r="E19" s="256"/>
      <c r="F19" s="188"/>
    </row>
    <row r="20" spans="1:19" s="249" customFormat="1" ht="26.4" customHeight="1">
      <c r="A20" s="254"/>
      <c r="B20" s="255"/>
      <c r="C20" s="104"/>
      <c r="D20" s="104"/>
      <c r="E20" s="256"/>
      <c r="F20" s="257"/>
    </row>
    <row r="21" spans="1:19" s="249" customFormat="1" ht="18.75" customHeight="1">
      <c r="A21" s="254"/>
      <c r="B21" s="258"/>
      <c r="C21" s="259"/>
      <c r="D21" s="259"/>
      <c r="E21" s="260"/>
      <c r="F21" s="257"/>
    </row>
    <row r="22" spans="1:19" s="266" customFormat="1" ht="26.4" customHeight="1" thickBot="1">
      <c r="A22" s="261" t="s">
        <v>150</v>
      </c>
      <c r="B22" s="262"/>
      <c r="C22" s="263"/>
      <c r="D22" s="263"/>
      <c r="E22" s="264">
        <f>SUM(E8:E21)-1</f>
        <v>4203380.7718000002</v>
      </c>
      <c r="F22" s="265"/>
      <c r="G22" s="249"/>
      <c r="H22" s="249"/>
      <c r="I22" s="249"/>
      <c r="J22" s="249"/>
      <c r="K22" s="249"/>
      <c r="L22" s="249"/>
      <c r="M22" s="249"/>
      <c r="N22" s="249"/>
      <c r="O22" s="249"/>
      <c r="P22" s="249"/>
      <c r="Q22" s="249"/>
      <c r="R22" s="249"/>
      <c r="S22" s="249"/>
    </row>
    <row r="23" spans="1:19" s="267" customFormat="1" ht="25.5" customHeight="1">
      <c r="A23" s="108"/>
      <c r="B23" s="108"/>
      <c r="C23" s="108"/>
      <c r="D23" s="108"/>
      <c r="E23" s="108"/>
      <c r="F23" s="108"/>
    </row>
  </sheetData>
  <mergeCells count="8">
    <mergeCell ref="A1:F1"/>
    <mergeCell ref="A2:F2"/>
    <mergeCell ref="A3:F3"/>
    <mergeCell ref="A5:A6"/>
    <mergeCell ref="C5:C6"/>
    <mergeCell ref="D5:D6"/>
    <mergeCell ref="E5:E6"/>
    <mergeCell ref="F5:F6"/>
  </mergeCells>
  <phoneticPr fontId="7" type="noConversion"/>
  <pageMargins left="0.75" right="0.75" top="1" bottom="1" header="0.5" footer="0.5"/>
  <pageSetup paperSize="9" scale="90" orientation="portrait" r:id="rId1"/>
  <headerFooter alignWithMargins="0">
    <oddFooter>&amp;C 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7" workbookViewId="0">
      <selection activeCell="E15" sqref="E15"/>
    </sheetView>
  </sheetViews>
  <sheetFormatPr defaultColWidth="12" defaultRowHeight="22.2"/>
  <cols>
    <col min="1" max="1" width="12" style="42" customWidth="1"/>
    <col min="2" max="2" width="8.44140625" style="42" customWidth="1"/>
    <col min="3" max="3" width="27" style="42" customWidth="1"/>
    <col min="4" max="4" width="12" style="42" customWidth="1"/>
    <col min="5" max="5" width="9.33203125" style="42" customWidth="1"/>
    <col min="6" max="6" width="25.109375" style="42" customWidth="1"/>
    <col min="7" max="16384" width="12" style="42"/>
  </cols>
  <sheetData>
    <row r="1" spans="1:6" s="24" customFormat="1" ht="30.75" customHeight="1">
      <c r="A1" s="416" t="s">
        <v>172</v>
      </c>
      <c r="B1" s="417"/>
      <c r="C1" s="417"/>
      <c r="D1" s="417"/>
      <c r="E1" s="417"/>
      <c r="F1" s="417"/>
    </row>
    <row r="2" spans="1:6" s="24" customFormat="1" ht="30" customHeight="1">
      <c r="A2" s="418" t="s">
        <v>173</v>
      </c>
      <c r="B2" s="417"/>
      <c r="C2" s="417"/>
      <c r="D2" s="417"/>
      <c r="E2" s="417"/>
      <c r="F2" s="417"/>
    </row>
    <row r="3" spans="1:6" s="25" customFormat="1" ht="26.25" customHeight="1">
      <c r="A3" s="419" t="s">
        <v>299</v>
      </c>
      <c r="B3" s="417"/>
      <c r="C3" s="417"/>
      <c r="D3" s="417"/>
      <c r="E3" s="417"/>
      <c r="F3" s="417"/>
    </row>
    <row r="4" spans="1:6" s="25" customFormat="1" ht="19.5" customHeight="1" thickBot="1">
      <c r="F4" s="26" t="s">
        <v>159</v>
      </c>
    </row>
    <row r="5" spans="1:6" s="25" customFormat="1" ht="29.25" customHeight="1">
      <c r="A5" s="429" t="s">
        <v>162</v>
      </c>
      <c r="B5" s="430"/>
      <c r="C5" s="426" t="s">
        <v>42</v>
      </c>
      <c r="D5" s="431" t="s">
        <v>174</v>
      </c>
      <c r="E5" s="430"/>
      <c r="F5" s="424" t="s">
        <v>164</v>
      </c>
    </row>
    <row r="6" spans="1:6" s="29" customFormat="1" ht="29.25" customHeight="1">
      <c r="A6" s="138" t="s">
        <v>175</v>
      </c>
      <c r="B6" s="144" t="s">
        <v>32</v>
      </c>
      <c r="C6" s="427"/>
      <c r="D6" s="133" t="s">
        <v>175</v>
      </c>
      <c r="E6" s="133" t="s">
        <v>32</v>
      </c>
      <c r="F6" s="432"/>
    </row>
    <row r="7" spans="1:6" s="44" customFormat="1" ht="29.1" customHeight="1">
      <c r="A7" s="357">
        <f>A8+A12</f>
        <v>86005961</v>
      </c>
      <c r="B7" s="161">
        <f>A7/A$7*100</f>
        <v>100</v>
      </c>
      <c r="C7" s="354" t="s">
        <v>176</v>
      </c>
      <c r="D7" s="353">
        <f>D8+D12</f>
        <v>96767913</v>
      </c>
      <c r="E7" s="279">
        <f>D7/D$7*100</f>
        <v>100</v>
      </c>
      <c r="F7" s="74"/>
    </row>
    <row r="8" spans="1:6" s="34" customFormat="1" ht="29.1" customHeight="1">
      <c r="A8" s="139">
        <f>SUM(A9:A10)</f>
        <v>82198767</v>
      </c>
      <c r="B8" s="174">
        <f>A8/A$7*100</f>
        <v>95.573337062067125</v>
      </c>
      <c r="C8" s="408" t="s">
        <v>291</v>
      </c>
      <c r="D8" s="179">
        <f>SUM(D9:D10)</f>
        <v>92266749</v>
      </c>
      <c r="E8" s="174">
        <f>D8/D$7*100</f>
        <v>95.348495321997902</v>
      </c>
      <c r="F8" s="75"/>
    </row>
    <row r="9" spans="1:6" s="34" customFormat="1" ht="55.5" customHeight="1">
      <c r="A9" s="411">
        <v>81624313</v>
      </c>
      <c r="B9" s="174">
        <v>94.91</v>
      </c>
      <c r="C9" s="370" t="s">
        <v>293</v>
      </c>
      <c r="D9" s="404">
        <v>91598270</v>
      </c>
      <c r="E9" s="174">
        <f>D9/D$7*100</f>
        <v>94.657688856015739</v>
      </c>
      <c r="F9" s="280" t="s">
        <v>314</v>
      </c>
    </row>
    <row r="10" spans="1:6" s="34" customFormat="1" ht="29.1" customHeight="1">
      <c r="A10" s="139">
        <v>574454</v>
      </c>
      <c r="B10" s="174">
        <v>0.66</v>
      </c>
      <c r="C10" s="370" t="s">
        <v>294</v>
      </c>
      <c r="D10" s="179">
        <v>668479</v>
      </c>
      <c r="E10" s="174">
        <f>D10/D$7*100</f>
        <v>0.6908064659821691</v>
      </c>
      <c r="F10" s="136"/>
    </row>
    <row r="11" spans="1:6" s="34" customFormat="1" ht="29.1" customHeight="1">
      <c r="A11" s="139">
        <f>A12</f>
        <v>3807194</v>
      </c>
      <c r="B11" s="174">
        <f>A11/A$7*100</f>
        <v>4.4266629379328712</v>
      </c>
      <c r="C11" s="408" t="s">
        <v>292</v>
      </c>
      <c r="D11" s="179">
        <f>D12</f>
        <v>4501164</v>
      </c>
      <c r="E11" s="174">
        <f>E12</f>
        <v>4.6515046780020972</v>
      </c>
      <c r="F11" s="136"/>
    </row>
    <row r="12" spans="1:6" s="34" customFormat="1" ht="29.1" customHeight="1">
      <c r="A12" s="139">
        <v>3807194</v>
      </c>
      <c r="B12" s="174">
        <f>A12/A$7*100</f>
        <v>4.4266629379328712</v>
      </c>
      <c r="C12" s="370" t="s">
        <v>295</v>
      </c>
      <c r="D12" s="179">
        <v>4501164</v>
      </c>
      <c r="E12" s="174">
        <f>D12/D$7*100</f>
        <v>4.6515046780020972</v>
      </c>
      <c r="F12" s="136"/>
    </row>
    <row r="13" spans="1:6" s="34" customFormat="1" ht="42" customHeight="1">
      <c r="A13" s="177">
        <v>0</v>
      </c>
      <c r="B13" s="174"/>
      <c r="C13" s="410" t="s">
        <v>290</v>
      </c>
      <c r="D13" s="295">
        <v>0</v>
      </c>
      <c r="E13" s="174"/>
      <c r="F13" s="136"/>
    </row>
    <row r="14" spans="1:6" s="34" customFormat="1" ht="28.8" customHeight="1">
      <c r="A14" s="357">
        <f>SUM(A15:A15)</f>
        <v>81624313</v>
      </c>
      <c r="B14" s="162">
        <f>SUM(B15:B15)</f>
        <v>94.91</v>
      </c>
      <c r="C14" s="355" t="s">
        <v>177</v>
      </c>
      <c r="D14" s="353">
        <f>SUM(D15:D15)</f>
        <v>91598270</v>
      </c>
      <c r="E14" s="162">
        <f>SUM(E15:E15)</f>
        <v>94.657688856015739</v>
      </c>
      <c r="F14" s="121"/>
    </row>
    <row r="15" spans="1:6" s="44" customFormat="1" ht="29.1" customHeight="1">
      <c r="A15" s="139">
        <f>A9</f>
        <v>81624313</v>
      </c>
      <c r="B15" s="174">
        <v>94.91</v>
      </c>
      <c r="C15" s="408" t="s">
        <v>296</v>
      </c>
      <c r="D15" s="179">
        <f>D9</f>
        <v>91598270</v>
      </c>
      <c r="E15" s="174">
        <f>D15/D$7*100</f>
        <v>94.657688856015739</v>
      </c>
      <c r="F15" s="75"/>
    </row>
    <row r="16" spans="1:6" s="34" customFormat="1" ht="29.1" customHeight="1">
      <c r="A16" s="357">
        <f>A10+A12</f>
        <v>4381648</v>
      </c>
      <c r="B16" s="162">
        <f>A16/A$7*100</f>
        <v>5.0945864089583281</v>
      </c>
      <c r="C16" s="356" t="s">
        <v>178</v>
      </c>
      <c r="D16" s="353">
        <f>D10+D12</f>
        <v>5169643</v>
      </c>
      <c r="E16" s="162">
        <f>D16/D$7*100</f>
        <v>5.3423111439842668</v>
      </c>
      <c r="F16" s="428"/>
    </row>
    <row r="17" spans="1:6" s="34" customFormat="1" ht="29.1" hidden="1" customHeight="1">
      <c r="A17" s="139">
        <v>2347616</v>
      </c>
      <c r="B17" s="134">
        <f>A17/D$7*100</f>
        <v>2.4260273134132797</v>
      </c>
      <c r="C17" s="134"/>
      <c r="D17" s="179">
        <f>SUM(D18:D19)</f>
        <v>2893093</v>
      </c>
      <c r="E17" s="174"/>
      <c r="F17" s="428"/>
    </row>
    <row r="18" spans="1:6" s="34" customFormat="1" ht="29.1" hidden="1" customHeight="1">
      <c r="A18" s="139">
        <v>504427</v>
      </c>
      <c r="B18" s="134">
        <v>1.05</v>
      </c>
      <c r="C18" s="134"/>
      <c r="D18" s="179">
        <v>515383</v>
      </c>
      <c r="E18" s="174"/>
      <c r="F18" s="428"/>
    </row>
    <row r="19" spans="1:6" s="34" customFormat="1" ht="29.1" hidden="1" customHeight="1">
      <c r="A19" s="139">
        <v>1843189</v>
      </c>
      <c r="B19" s="134">
        <f>A19/D$7*100</f>
        <v>1.9047522498495963</v>
      </c>
      <c r="C19" s="134"/>
      <c r="D19" s="179">
        <v>2377710</v>
      </c>
      <c r="E19" s="174"/>
      <c r="F19" s="121"/>
    </row>
    <row r="20" spans="1:6" s="34" customFormat="1" ht="29.1" customHeight="1">
      <c r="A20" s="139"/>
      <c r="B20" s="134"/>
      <c r="C20" s="134"/>
      <c r="D20" s="179"/>
      <c r="E20" s="174"/>
      <c r="F20" s="121"/>
    </row>
    <row r="21" spans="1:6" s="34" customFormat="1" ht="29.1" customHeight="1">
      <c r="A21" s="55"/>
      <c r="B21" s="43"/>
      <c r="C21" s="43"/>
      <c r="D21" s="89"/>
      <c r="E21" s="38"/>
      <c r="F21" s="121"/>
    </row>
    <row r="22" spans="1:6" s="34" customFormat="1" ht="29.1" customHeight="1">
      <c r="A22" s="55"/>
      <c r="B22" s="43"/>
      <c r="C22" s="43"/>
      <c r="D22" s="89"/>
      <c r="E22" s="38"/>
      <c r="F22" s="121"/>
    </row>
    <row r="23" spans="1:6" s="34" customFormat="1" ht="29.1" customHeight="1">
      <c r="A23" s="55"/>
      <c r="B23" s="43"/>
      <c r="C23" s="43"/>
      <c r="D23" s="89"/>
      <c r="E23" s="38"/>
      <c r="F23" s="121"/>
    </row>
    <row r="24" spans="1:6" s="34" customFormat="1" ht="29.1" customHeight="1">
      <c r="A24" s="55"/>
      <c r="B24" s="43"/>
      <c r="C24" s="43"/>
      <c r="D24" s="89"/>
      <c r="E24" s="38"/>
      <c r="F24" s="121"/>
    </row>
    <row r="25" spans="1:6" s="34" customFormat="1" ht="29.1" customHeight="1">
      <c r="A25" s="55"/>
      <c r="B25" s="43"/>
      <c r="C25" s="43"/>
      <c r="D25" s="89"/>
      <c r="E25" s="38"/>
      <c r="F25" s="121"/>
    </row>
    <row r="26" spans="1:6" s="34" customFormat="1" ht="29.1" customHeight="1">
      <c r="A26" s="55"/>
      <c r="B26" s="43"/>
      <c r="C26" s="43"/>
      <c r="D26" s="89"/>
      <c r="E26" s="38"/>
      <c r="F26" s="121"/>
    </row>
    <row r="27" spans="1:6" s="34" customFormat="1" ht="29.1" customHeight="1">
      <c r="A27" s="55"/>
      <c r="B27" s="43"/>
      <c r="C27" s="43"/>
      <c r="D27" s="89"/>
      <c r="E27" s="38"/>
      <c r="F27" s="121"/>
    </row>
    <row r="28" spans="1:6" s="34" customFormat="1" ht="29.1" customHeight="1">
      <c r="A28" s="55"/>
      <c r="B28" s="43"/>
      <c r="C28" s="43"/>
      <c r="D28" s="89"/>
      <c r="E28" s="38"/>
      <c r="F28" s="121"/>
    </row>
    <row r="29" spans="1:6" s="34" customFormat="1" ht="29.1" customHeight="1">
      <c r="A29" s="55"/>
      <c r="B29" s="43"/>
      <c r="C29" s="43"/>
      <c r="D29" s="89"/>
      <c r="E29" s="38"/>
      <c r="F29" s="121"/>
    </row>
    <row r="30" spans="1:6" s="34" customFormat="1" ht="29.1" customHeight="1">
      <c r="A30" s="55"/>
      <c r="B30" s="43"/>
      <c r="C30" s="43"/>
      <c r="D30" s="89"/>
      <c r="E30" s="38"/>
      <c r="F30" s="121"/>
    </row>
    <row r="31" spans="1:6" ht="29.1" customHeight="1">
      <c r="A31" s="55"/>
      <c r="B31" s="43"/>
      <c r="C31" s="43"/>
      <c r="D31" s="43"/>
      <c r="E31" s="38"/>
      <c r="F31" s="121"/>
    </row>
    <row r="32" spans="1:6" ht="22.2" customHeight="1" thickBot="1">
      <c r="A32" s="140"/>
      <c r="B32" s="88"/>
      <c r="C32" s="88"/>
      <c r="D32" s="88"/>
      <c r="E32" s="135"/>
      <c r="F32" s="87"/>
    </row>
  </sheetData>
  <mergeCells count="8">
    <mergeCell ref="A1:F1"/>
    <mergeCell ref="A2:F2"/>
    <mergeCell ref="A3:F3"/>
    <mergeCell ref="F16:F18"/>
    <mergeCell ref="A5:B5"/>
    <mergeCell ref="D5:E5"/>
    <mergeCell ref="F5:F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83" orientation="portrait" r:id="rId1"/>
  <headerFooter alignWithMargins="0">
    <oddFooter>&amp;C&amp;14 8</oddFooter>
  </headerFooter>
  <ignoredErrors>
    <ignoredError sqref="E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zoomScale="120" workbookViewId="0">
      <pane xSplit="1" ySplit="5" topLeftCell="B6" activePane="bottomRight" state="frozen"/>
      <selection pane="topRight" activeCell="B1" sqref="B1"/>
      <selection pane="bottomLeft" activeCell="A6" sqref="A6"/>
      <selection pane="bottomRight" activeCell="A12" sqref="A12"/>
    </sheetView>
  </sheetViews>
  <sheetFormatPr defaultColWidth="12" defaultRowHeight="22.2"/>
  <cols>
    <col min="1" max="1" width="46" style="108" customWidth="1"/>
    <col min="2" max="2" width="16.33203125" style="108" customWidth="1"/>
    <col min="3" max="3" width="34.44140625" style="108" customWidth="1"/>
    <col min="4" max="4" width="12" style="108" customWidth="1"/>
    <col min="5" max="5" width="9.77734375" style="108" bestFit="1" customWidth="1"/>
    <col min="6" max="6" width="9" style="108" bestFit="1" customWidth="1"/>
    <col min="7" max="7" width="14.21875" style="108" bestFit="1" customWidth="1"/>
    <col min="8" max="16384" width="12" style="108"/>
  </cols>
  <sheetData>
    <row r="1" spans="1:5" s="240" customFormat="1" ht="30.75" customHeight="1">
      <c r="A1" s="433" t="s">
        <v>34</v>
      </c>
      <c r="B1" s="434"/>
      <c r="C1" s="434"/>
    </row>
    <row r="2" spans="1:5" s="240" customFormat="1" ht="30" customHeight="1">
      <c r="A2" s="435" t="s">
        <v>95</v>
      </c>
      <c r="B2" s="435"/>
      <c r="C2" s="435"/>
    </row>
    <row r="3" spans="1:5" s="95" customFormat="1" ht="26.25" customHeight="1">
      <c r="A3" s="436" t="s">
        <v>299</v>
      </c>
      <c r="B3" s="436"/>
      <c r="C3" s="436"/>
    </row>
    <row r="4" spans="1:5" s="95" customFormat="1" ht="19.5" customHeight="1" thickBot="1">
      <c r="C4" s="241" t="s">
        <v>1</v>
      </c>
    </row>
    <row r="5" spans="1:5" s="243" customFormat="1" ht="29.25" customHeight="1">
      <c r="A5" s="338" t="s">
        <v>96</v>
      </c>
      <c r="B5" s="145" t="s">
        <v>10</v>
      </c>
      <c r="C5" s="339" t="s">
        <v>97</v>
      </c>
    </row>
    <row r="6" spans="1:5" s="272" customFormat="1" ht="27.9" customHeight="1">
      <c r="A6" s="340" t="s">
        <v>98</v>
      </c>
      <c r="B6" s="182"/>
      <c r="C6" s="181"/>
    </row>
    <row r="7" spans="1:5" s="249" customFormat="1" ht="24.75" customHeight="1">
      <c r="A7" s="406" t="s">
        <v>317</v>
      </c>
      <c r="B7" s="405">
        <f>收支餘絀!D19</f>
        <v>92266749</v>
      </c>
      <c r="C7" s="181"/>
      <c r="E7" s="109"/>
    </row>
    <row r="8" spans="1:5" s="249" customFormat="1" ht="20.399999999999999" customHeight="1">
      <c r="A8" s="406" t="s">
        <v>272</v>
      </c>
      <c r="B8" s="180">
        <v>-9227452</v>
      </c>
      <c r="C8" s="211" t="s">
        <v>232</v>
      </c>
      <c r="E8" s="109"/>
    </row>
    <row r="9" spans="1:5" s="249" customFormat="1" ht="24.75" customHeight="1">
      <c r="A9" s="406" t="s">
        <v>268</v>
      </c>
      <c r="B9" s="180">
        <f>B7+B8</f>
        <v>83039297</v>
      </c>
      <c r="C9" s="181"/>
      <c r="E9" s="109"/>
    </row>
    <row r="10" spans="1:5" s="249" customFormat="1" ht="24.75" customHeight="1">
      <c r="A10" s="406" t="s">
        <v>269</v>
      </c>
      <c r="B10" s="180">
        <f>SUM(B11:B14)</f>
        <v>-20217820</v>
      </c>
      <c r="C10" s="181"/>
      <c r="E10" s="109"/>
    </row>
    <row r="11" spans="1:5" s="249" customFormat="1" ht="24.75" customHeight="1">
      <c r="A11" s="365" t="s">
        <v>286</v>
      </c>
      <c r="B11" s="180">
        <v>53559</v>
      </c>
      <c r="C11" s="181"/>
      <c r="E11" s="109"/>
    </row>
    <row r="12" spans="1:5" s="249" customFormat="1" ht="24.75" customHeight="1">
      <c r="A12" s="365" t="s">
        <v>273</v>
      </c>
      <c r="B12" s="180">
        <v>6154</v>
      </c>
      <c r="C12" s="181"/>
      <c r="E12" s="109"/>
    </row>
    <row r="13" spans="1:5" s="249" customFormat="1" ht="36" customHeight="1">
      <c r="A13" s="365" t="s">
        <v>274</v>
      </c>
      <c r="B13" s="180">
        <f>-144810-180000</f>
        <v>-324810</v>
      </c>
      <c r="C13" s="412" t="s">
        <v>318</v>
      </c>
      <c r="E13" s="109"/>
    </row>
    <row r="14" spans="1:5" s="249" customFormat="1" ht="24.75" customHeight="1">
      <c r="A14" s="365" t="s">
        <v>275</v>
      </c>
      <c r="B14" s="180">
        <v>-19952723</v>
      </c>
      <c r="C14" s="360"/>
      <c r="E14" s="109"/>
    </row>
    <row r="15" spans="1:5" s="249" customFormat="1" ht="24.75" customHeight="1">
      <c r="A15" s="406" t="s">
        <v>276</v>
      </c>
      <c r="B15" s="180">
        <f>B9+B10</f>
        <v>62821477</v>
      </c>
      <c r="C15" s="360"/>
      <c r="E15" s="109"/>
    </row>
    <row r="16" spans="1:5" s="249" customFormat="1" ht="24.75" customHeight="1">
      <c r="A16" s="406" t="s">
        <v>267</v>
      </c>
      <c r="B16" s="180">
        <v>8801478</v>
      </c>
      <c r="C16" s="360"/>
      <c r="E16" s="109"/>
    </row>
    <row r="17" spans="1:5" s="249" customFormat="1" ht="24.75" customHeight="1">
      <c r="A17" s="406" t="s">
        <v>288</v>
      </c>
      <c r="B17" s="213">
        <v>0</v>
      </c>
      <c r="C17" s="360"/>
      <c r="E17" s="109"/>
    </row>
    <row r="18" spans="1:5" s="249" customFormat="1" ht="24.75" customHeight="1">
      <c r="A18" s="406" t="s">
        <v>289</v>
      </c>
      <c r="B18" s="213">
        <v>0</v>
      </c>
      <c r="C18" s="360"/>
      <c r="E18" s="109"/>
    </row>
    <row r="19" spans="1:5" s="272" customFormat="1" ht="22.2" customHeight="1">
      <c r="A19" s="407" t="s">
        <v>277</v>
      </c>
      <c r="B19" s="185">
        <f>B15+B16</f>
        <v>71622955</v>
      </c>
      <c r="C19" s="181"/>
      <c r="E19" s="110"/>
    </row>
    <row r="20" spans="1:5" s="272" customFormat="1" ht="15" customHeight="1">
      <c r="A20" s="340"/>
      <c r="B20" s="185"/>
      <c r="C20" s="181"/>
      <c r="E20" s="110"/>
    </row>
    <row r="21" spans="1:5" s="249" customFormat="1" ht="27.9" customHeight="1">
      <c r="A21" s="340" t="s">
        <v>99</v>
      </c>
      <c r="B21" s="180"/>
      <c r="C21" s="183"/>
      <c r="E21" s="109"/>
    </row>
    <row r="22" spans="1:5" s="249" customFormat="1" ht="24.75" customHeight="1">
      <c r="A22" s="406" t="s">
        <v>316</v>
      </c>
      <c r="B22" s="180">
        <v>-195176336</v>
      </c>
      <c r="C22" s="183"/>
      <c r="E22" s="109"/>
    </row>
    <row r="23" spans="1:5" s="249" customFormat="1" ht="24.75" customHeight="1">
      <c r="A23" s="406" t="s">
        <v>278</v>
      </c>
      <c r="B23" s="180">
        <v>-38429105</v>
      </c>
      <c r="C23" s="183"/>
      <c r="E23" s="109"/>
    </row>
    <row r="24" spans="1:5" s="249" customFormat="1" ht="24.75" customHeight="1">
      <c r="A24" s="406" t="s">
        <v>279</v>
      </c>
      <c r="B24" s="180">
        <v>-5000</v>
      </c>
      <c r="C24" s="183"/>
      <c r="E24" s="109"/>
    </row>
    <row r="25" spans="1:5" s="249" customFormat="1" ht="27.9" customHeight="1">
      <c r="A25" s="407" t="s">
        <v>280</v>
      </c>
      <c r="B25" s="185">
        <f>SUM(B22:B24)</f>
        <v>-233610441</v>
      </c>
      <c r="C25" s="183"/>
      <c r="E25" s="109"/>
    </row>
    <row r="26" spans="1:5" s="249" customFormat="1" ht="15" customHeight="1">
      <c r="A26" s="340"/>
      <c r="B26" s="185"/>
      <c r="C26" s="183"/>
      <c r="E26" s="109"/>
    </row>
    <row r="27" spans="1:5" s="249" customFormat="1" ht="27.9" customHeight="1">
      <c r="A27" s="340" t="s">
        <v>214</v>
      </c>
      <c r="B27" s="180"/>
      <c r="C27" s="183"/>
      <c r="E27" s="110"/>
    </row>
    <row r="28" spans="1:5" s="249" customFormat="1" ht="24.75" customHeight="1">
      <c r="A28" s="406" t="s">
        <v>270</v>
      </c>
      <c r="B28" s="180">
        <v>194294100</v>
      </c>
      <c r="C28" s="361"/>
      <c r="E28" s="109"/>
    </row>
    <row r="29" spans="1:5" s="249" customFormat="1" ht="24.75" customHeight="1">
      <c r="A29" s="406" t="s">
        <v>271</v>
      </c>
      <c r="B29" s="180">
        <v>-26464311</v>
      </c>
      <c r="C29" s="184"/>
      <c r="E29" s="109"/>
    </row>
    <row r="30" spans="1:5" s="249" customFormat="1" ht="27.9" customHeight="1">
      <c r="A30" s="407" t="s">
        <v>283</v>
      </c>
      <c r="B30" s="185">
        <f>SUM(B28:B29)</f>
        <v>167829789</v>
      </c>
      <c r="C30" s="183"/>
      <c r="E30" s="109"/>
    </row>
    <row r="31" spans="1:5" s="249" customFormat="1" ht="7.2" customHeight="1">
      <c r="A31" s="340"/>
      <c r="B31" s="185"/>
      <c r="C31" s="183"/>
      <c r="E31" s="109"/>
    </row>
    <row r="32" spans="1:5" s="272" customFormat="1" ht="27.9" customHeight="1">
      <c r="A32" s="340" t="s">
        <v>207</v>
      </c>
      <c r="B32" s="185">
        <f>B19+B25+B30</f>
        <v>5842303</v>
      </c>
      <c r="C32" s="181"/>
      <c r="E32" s="110"/>
    </row>
    <row r="33" spans="1:7" s="272" customFormat="1" ht="45" customHeight="1">
      <c r="A33" s="340" t="s">
        <v>100</v>
      </c>
      <c r="B33" s="185">
        <v>85331129</v>
      </c>
      <c r="C33" s="413" t="s">
        <v>324</v>
      </c>
      <c r="E33" s="110"/>
      <c r="F33" s="272" t="s">
        <v>319</v>
      </c>
    </row>
    <row r="34" spans="1:7" s="249" customFormat="1" ht="61.8" customHeight="1" thickBot="1">
      <c r="A34" s="341" t="s">
        <v>101</v>
      </c>
      <c r="B34" s="394">
        <v>91173432</v>
      </c>
      <c r="C34" s="214" t="s">
        <v>325</v>
      </c>
      <c r="E34" s="202"/>
      <c r="F34" s="342"/>
      <c r="G34" s="343"/>
    </row>
    <row r="35" spans="1:7">
      <c r="A35" s="437" t="s">
        <v>102</v>
      </c>
      <c r="B35" s="438"/>
      <c r="C35" s="438"/>
      <c r="E35" s="111"/>
    </row>
    <row r="38" spans="1:7">
      <c r="C38" s="95"/>
    </row>
    <row r="39" spans="1:7">
      <c r="C39" s="95"/>
    </row>
    <row r="40" spans="1:7">
      <c r="C40" s="344"/>
    </row>
  </sheetData>
  <mergeCells count="4">
    <mergeCell ref="A1:C1"/>
    <mergeCell ref="A2:C2"/>
    <mergeCell ref="A3:C3"/>
    <mergeCell ref="A35:C35"/>
  </mergeCells>
  <phoneticPr fontId="6" type="noConversion"/>
  <printOptions horizontalCentered="1"/>
  <pageMargins left="0.74803149606299213" right="0.74803149606299213" top="0.98425196850393704" bottom="0.98425196850393704" header="0.51181102362204722" footer="0.51181102362204722"/>
  <pageSetup paperSize="9" scale="79" orientation="portrait" r:id="rId1"/>
  <headerFooter alignWithMargins="0">
    <oddFooter>&amp;C&amp;14 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Normal="120" workbookViewId="0">
      <selection activeCell="D17" sqref="D17"/>
    </sheetView>
  </sheetViews>
  <sheetFormatPr defaultColWidth="10.88671875" defaultRowHeight="22.2"/>
  <cols>
    <col min="1" max="1" width="13.88671875" style="236" customWidth="1"/>
    <col min="2" max="2" width="17.109375" style="236" customWidth="1"/>
    <col min="3" max="3" width="14.21875" style="236" customWidth="1"/>
    <col min="4" max="4" width="13.88671875" style="236" customWidth="1"/>
    <col min="5" max="5" width="12.88671875" style="236" customWidth="1"/>
    <col min="6" max="6" width="7.21875" style="236" customWidth="1"/>
    <col min="7" max="7" width="28.88671875" style="236" customWidth="1"/>
    <col min="8" max="16384" width="10.88671875" style="236"/>
  </cols>
  <sheetData>
    <row r="1" spans="1:7" s="215" customFormat="1" ht="30.75" customHeight="1">
      <c r="A1" s="439" t="s">
        <v>114</v>
      </c>
      <c r="B1" s="439"/>
      <c r="C1" s="439"/>
      <c r="D1" s="439"/>
      <c r="E1" s="439"/>
      <c r="F1" s="439"/>
      <c r="G1" s="439"/>
    </row>
    <row r="2" spans="1:7" s="215" customFormat="1" ht="30" customHeight="1">
      <c r="A2" s="440" t="s">
        <v>104</v>
      </c>
      <c r="B2" s="440"/>
      <c r="C2" s="440"/>
      <c r="D2" s="440"/>
      <c r="E2" s="440"/>
      <c r="F2" s="440"/>
      <c r="G2" s="440"/>
    </row>
    <row r="3" spans="1:7" s="216" customFormat="1" ht="26.25" customHeight="1">
      <c r="A3" s="441" t="s">
        <v>301</v>
      </c>
      <c r="B3" s="441"/>
      <c r="C3" s="441"/>
      <c r="D3" s="441"/>
      <c r="E3" s="441"/>
      <c r="F3" s="441"/>
      <c r="G3" s="441"/>
    </row>
    <row r="4" spans="1:7" s="216" customFormat="1" ht="19.5" customHeight="1" thickBot="1">
      <c r="G4" s="217" t="s">
        <v>16</v>
      </c>
    </row>
    <row r="5" spans="1:7" s="216" customFormat="1" ht="29.25" customHeight="1">
      <c r="A5" s="444" t="s">
        <v>105</v>
      </c>
      <c r="B5" s="442" t="s">
        <v>42</v>
      </c>
      <c r="C5" s="446" t="s">
        <v>106</v>
      </c>
      <c r="D5" s="446" t="s">
        <v>107</v>
      </c>
      <c r="E5" s="450" t="s">
        <v>108</v>
      </c>
      <c r="F5" s="451"/>
      <c r="G5" s="452" t="s">
        <v>17</v>
      </c>
    </row>
    <row r="6" spans="1:7" s="220" customFormat="1" ht="29.25" customHeight="1">
      <c r="A6" s="445"/>
      <c r="B6" s="443"/>
      <c r="C6" s="447"/>
      <c r="D6" s="447"/>
      <c r="E6" s="218" t="s">
        <v>25</v>
      </c>
      <c r="F6" s="219" t="s">
        <v>109</v>
      </c>
      <c r="G6" s="453"/>
    </row>
    <row r="7" spans="1:7" s="227" customFormat="1" ht="18" customHeight="1">
      <c r="A7" s="221"/>
      <c r="B7" s="222" t="s">
        <v>110</v>
      </c>
      <c r="C7" s="223"/>
      <c r="D7" s="224"/>
      <c r="E7" s="225"/>
      <c r="F7" s="225"/>
      <c r="G7" s="226"/>
    </row>
    <row r="8" spans="1:7" s="227" customFormat="1" ht="26.4" customHeight="1">
      <c r="A8" s="228">
        <v>195230651</v>
      </c>
      <c r="B8" s="229" t="s">
        <v>208</v>
      </c>
      <c r="C8" s="230">
        <v>196642886</v>
      </c>
      <c r="D8" s="230">
        <v>186240720</v>
      </c>
      <c r="E8" s="349">
        <f>C8-D8</f>
        <v>10402166</v>
      </c>
      <c r="F8" s="350">
        <f>ROUND(E8/D8*100,2)</f>
        <v>5.59</v>
      </c>
      <c r="G8" s="454" t="s">
        <v>309</v>
      </c>
    </row>
    <row r="9" spans="1:7" s="227" customFormat="1" ht="14.25" customHeight="1">
      <c r="A9" s="276"/>
      <c r="B9" s="229"/>
      <c r="C9" s="274"/>
      <c r="D9" s="274"/>
      <c r="E9" s="275"/>
      <c r="F9" s="351"/>
      <c r="G9" s="454"/>
    </row>
    <row r="10" spans="1:7" s="227" customFormat="1" ht="15.75" customHeight="1">
      <c r="A10" s="277"/>
      <c r="B10" s="222" t="s">
        <v>111</v>
      </c>
      <c r="C10" s="274"/>
      <c r="D10" s="274"/>
      <c r="E10" s="275"/>
      <c r="F10" s="275"/>
      <c r="G10" s="454"/>
    </row>
    <row r="11" spans="1:7" s="227" customFormat="1" ht="26.4" hidden="1" customHeight="1">
      <c r="A11" s="277"/>
      <c r="B11" s="229"/>
      <c r="C11" s="274"/>
      <c r="D11" s="274"/>
      <c r="E11" s="275"/>
      <c r="F11" s="275"/>
      <c r="G11" s="454"/>
    </row>
    <row r="12" spans="1:7" s="227" customFormat="1" ht="26.4" customHeight="1">
      <c r="A12" s="228">
        <v>20646407</v>
      </c>
      <c r="B12" s="229" t="s">
        <v>117</v>
      </c>
      <c r="C12" s="230">
        <v>26464311</v>
      </c>
      <c r="D12" s="230">
        <v>23180995</v>
      </c>
      <c r="E12" s="349">
        <f>C12-D12</f>
        <v>3283316</v>
      </c>
      <c r="F12" s="350">
        <f>ROUND(E12/D12*100,2)</f>
        <v>14.16</v>
      </c>
      <c r="G12" s="448" t="s">
        <v>326</v>
      </c>
    </row>
    <row r="13" spans="1:7" s="227" customFormat="1" ht="26.4" customHeight="1">
      <c r="A13" s="232"/>
      <c r="B13" s="229"/>
      <c r="C13" s="233"/>
      <c r="D13" s="233"/>
      <c r="E13" s="234"/>
      <c r="F13" s="234"/>
      <c r="G13" s="448"/>
    </row>
    <row r="14" spans="1:7" s="227" customFormat="1" ht="26.4" customHeight="1">
      <c r="A14" s="232"/>
      <c r="B14" s="229"/>
      <c r="C14" s="233"/>
      <c r="D14" s="233"/>
      <c r="E14" s="234"/>
      <c r="F14" s="234"/>
      <c r="G14" s="448"/>
    </row>
    <row r="15" spans="1:7" s="227" customFormat="1" ht="26.4" customHeight="1">
      <c r="A15" s="232"/>
      <c r="B15" s="229" t="s">
        <v>112</v>
      </c>
      <c r="C15" s="233"/>
      <c r="D15" s="233"/>
      <c r="E15" s="234"/>
      <c r="F15" s="234"/>
      <c r="G15" s="448"/>
    </row>
    <row r="16" spans="1:7" s="227" customFormat="1" ht="26.4" customHeight="1">
      <c r="A16" s="232"/>
      <c r="B16" s="229"/>
      <c r="C16" s="233"/>
      <c r="D16" s="233"/>
      <c r="E16" s="234"/>
      <c r="F16" s="234"/>
      <c r="G16" s="449"/>
    </row>
    <row r="17" spans="1:7" s="227" customFormat="1" ht="26.4" customHeight="1">
      <c r="A17" s="232"/>
      <c r="B17" s="229"/>
      <c r="C17" s="233"/>
      <c r="D17" s="233"/>
      <c r="E17" s="234"/>
      <c r="F17" s="234"/>
      <c r="G17" s="449"/>
    </row>
    <row r="18" spans="1:7" s="227" customFormat="1" ht="26.4" customHeight="1">
      <c r="A18" s="232"/>
      <c r="B18" s="229"/>
      <c r="C18" s="233"/>
      <c r="D18" s="233"/>
      <c r="E18" s="234"/>
      <c r="F18" s="234"/>
      <c r="G18" s="449"/>
    </row>
    <row r="19" spans="1:7" s="227" customFormat="1" ht="26.4" customHeight="1">
      <c r="A19" s="232"/>
      <c r="B19" s="229"/>
      <c r="C19" s="233"/>
      <c r="D19" s="233"/>
      <c r="E19" s="234"/>
      <c r="F19" s="234"/>
      <c r="G19" s="449"/>
    </row>
    <row r="20" spans="1:7" s="227" customFormat="1" ht="26.4" customHeight="1">
      <c r="A20" s="232"/>
      <c r="B20" s="229"/>
      <c r="C20" s="233"/>
      <c r="D20" s="233"/>
      <c r="E20" s="234"/>
      <c r="F20" s="234"/>
      <c r="G20" s="449"/>
    </row>
    <row r="21" spans="1:7" s="227" customFormat="1" ht="26.4" customHeight="1">
      <c r="A21" s="232"/>
      <c r="B21" s="229"/>
      <c r="C21" s="233"/>
      <c r="D21" s="233"/>
      <c r="E21" s="234"/>
      <c r="F21" s="234"/>
      <c r="G21" s="449"/>
    </row>
    <row r="22" spans="1:7" s="227" customFormat="1" ht="26.4" customHeight="1">
      <c r="A22" s="232"/>
      <c r="B22" s="229"/>
      <c r="C22" s="233"/>
      <c r="D22" s="233"/>
      <c r="E22" s="234"/>
      <c r="F22" s="234"/>
      <c r="G22" s="449"/>
    </row>
    <row r="23" spans="1:7" s="227" customFormat="1" ht="26.4" customHeight="1">
      <c r="A23" s="232"/>
      <c r="B23" s="229"/>
      <c r="C23" s="233"/>
      <c r="D23" s="233"/>
      <c r="E23" s="234"/>
      <c r="F23" s="234"/>
      <c r="G23" s="449"/>
    </row>
    <row r="24" spans="1:7" s="227" customFormat="1" ht="26.4" customHeight="1">
      <c r="A24" s="232"/>
      <c r="B24" s="229"/>
      <c r="C24" s="233"/>
      <c r="D24" s="233"/>
      <c r="E24" s="234"/>
      <c r="F24" s="234"/>
      <c r="G24" s="449"/>
    </row>
    <row r="25" spans="1:7" s="227" customFormat="1" ht="26.4" customHeight="1">
      <c r="A25" s="232"/>
      <c r="B25" s="229"/>
      <c r="C25" s="233"/>
      <c r="D25" s="233"/>
      <c r="E25" s="234"/>
      <c r="F25" s="234"/>
      <c r="G25" s="449"/>
    </row>
    <row r="26" spans="1:7" s="227" customFormat="1" ht="26.4" customHeight="1">
      <c r="A26" s="232"/>
      <c r="B26" s="229"/>
      <c r="C26" s="233"/>
      <c r="D26" s="233"/>
      <c r="E26" s="234"/>
      <c r="F26" s="234"/>
      <c r="G26" s="449"/>
    </row>
    <row r="27" spans="1:7" s="227" customFormat="1" ht="26.4" customHeight="1">
      <c r="A27" s="232"/>
      <c r="B27" s="229"/>
      <c r="C27" s="233"/>
      <c r="D27" s="233"/>
      <c r="E27" s="234"/>
      <c r="F27" s="234"/>
      <c r="G27" s="449"/>
    </row>
    <row r="28" spans="1:7" s="227" customFormat="1" ht="26.4" customHeight="1">
      <c r="A28" s="232"/>
      <c r="B28" s="229"/>
      <c r="C28" s="233"/>
      <c r="D28" s="233"/>
      <c r="E28" s="234"/>
      <c r="F28" s="234"/>
      <c r="G28" s="449"/>
    </row>
    <row r="29" spans="1:7" s="227" customFormat="1" ht="210" customHeight="1">
      <c r="A29" s="228"/>
      <c r="B29" s="229"/>
      <c r="C29" s="230"/>
      <c r="D29" s="230"/>
      <c r="E29" s="230"/>
      <c r="F29" s="231"/>
      <c r="G29" s="449"/>
    </row>
    <row r="30" spans="1:7" s="227" customFormat="1" ht="26.4" customHeight="1" thickBot="1">
      <c r="A30" s="345">
        <f>A8-A12</f>
        <v>174584244</v>
      </c>
      <c r="B30" s="346" t="s">
        <v>113</v>
      </c>
      <c r="C30" s="347">
        <f>C8-C12</f>
        <v>170178575</v>
      </c>
      <c r="D30" s="347">
        <f>D8-D12</f>
        <v>163059725</v>
      </c>
      <c r="E30" s="347">
        <f>E8-E12</f>
        <v>7118850</v>
      </c>
      <c r="F30" s="348">
        <f>ROUND(E30/D30*100,2)</f>
        <v>4.37</v>
      </c>
      <c r="G30" s="409"/>
    </row>
    <row r="31" spans="1:7">
      <c r="A31" s="235" t="s">
        <v>128</v>
      </c>
    </row>
  </sheetData>
  <mergeCells count="11">
    <mergeCell ref="G12:G29"/>
    <mergeCell ref="D5:D6"/>
    <mergeCell ref="E5:F5"/>
    <mergeCell ref="G5:G6"/>
    <mergeCell ref="G8:G11"/>
    <mergeCell ref="A1:G1"/>
    <mergeCell ref="A2:G2"/>
    <mergeCell ref="A3:G3"/>
    <mergeCell ref="B5:B6"/>
    <mergeCell ref="A5:A6"/>
    <mergeCell ref="C5:C6"/>
  </mergeCells>
  <phoneticPr fontId="7" type="noConversion"/>
  <pageMargins left="0.74803149606299213" right="0.74803149606299213" top="0.98425196850393704" bottom="0.98425196850393704" header="0.51181102362204722" footer="0.51181102362204722"/>
  <pageSetup paperSize="9" scale="77" orientation="portrait" r:id="rId1"/>
  <headerFooter alignWithMargins="0">
    <oddFooter>&amp;C&amp;14 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workbookViewId="0">
      <pane xSplit="1" ySplit="6" topLeftCell="B7" activePane="bottomRight" state="frozen"/>
      <selection pane="topRight" activeCell="B1" sqref="B1"/>
      <selection pane="bottomLeft" activeCell="A7" sqref="A7"/>
      <selection pane="bottomRight" activeCell="J13" sqref="J13"/>
    </sheetView>
  </sheetViews>
  <sheetFormatPr defaultColWidth="12" defaultRowHeight="22.2"/>
  <cols>
    <col min="1" max="1" width="15.6640625" style="42" customWidth="1"/>
    <col min="2" max="2" width="16.77734375" style="42" customWidth="1"/>
    <col min="3" max="3" width="9.109375" style="42" customWidth="1"/>
    <col min="4" max="4" width="7.44140625" style="42" bestFit="1" customWidth="1"/>
    <col min="5" max="5" width="12.6640625" style="42" bestFit="1" customWidth="1"/>
    <col min="6" max="6" width="26.77734375" style="42" customWidth="1"/>
    <col min="7" max="16384" width="12" style="42"/>
  </cols>
  <sheetData>
    <row r="1" spans="1:6" s="24" customFormat="1" ht="30.75" customHeight="1">
      <c r="A1" s="457" t="s">
        <v>191</v>
      </c>
      <c r="B1" s="457"/>
      <c r="C1" s="457"/>
      <c r="D1" s="457"/>
      <c r="E1" s="457"/>
      <c r="F1" s="457"/>
    </row>
    <row r="2" spans="1:6" s="24" customFormat="1" ht="30" customHeight="1">
      <c r="A2" s="418" t="s">
        <v>227</v>
      </c>
      <c r="B2" s="418"/>
      <c r="C2" s="418"/>
      <c r="D2" s="418"/>
      <c r="E2" s="418"/>
      <c r="F2" s="418"/>
    </row>
    <row r="3" spans="1:6" s="25" customFormat="1" ht="26.25" customHeight="1">
      <c r="A3" s="419" t="s">
        <v>300</v>
      </c>
      <c r="B3" s="419"/>
      <c r="C3" s="419"/>
      <c r="D3" s="419"/>
      <c r="E3" s="419"/>
      <c r="F3" s="419"/>
    </row>
    <row r="4" spans="1:6" s="25" customFormat="1" ht="19.5" customHeight="1" thickBot="1">
      <c r="F4" s="26" t="s">
        <v>192</v>
      </c>
    </row>
    <row r="5" spans="1:6" s="25" customFormat="1" ht="29.25" customHeight="1">
      <c r="A5" s="458" t="s">
        <v>193</v>
      </c>
      <c r="B5" s="27" t="s">
        <v>194</v>
      </c>
      <c r="C5" s="460" t="s">
        <v>195</v>
      </c>
      <c r="D5" s="460" t="s">
        <v>196</v>
      </c>
      <c r="E5" s="426" t="s">
        <v>197</v>
      </c>
      <c r="F5" s="424" t="s">
        <v>198</v>
      </c>
    </row>
    <row r="6" spans="1:6" s="29" customFormat="1" ht="29.25" customHeight="1">
      <c r="A6" s="459"/>
      <c r="B6" s="28" t="s">
        <v>199</v>
      </c>
      <c r="C6" s="461"/>
      <c r="D6" s="461"/>
      <c r="E6" s="461"/>
      <c r="F6" s="462"/>
    </row>
    <row r="7" spans="1:6" s="34" customFormat="1" ht="13.2" customHeight="1">
      <c r="A7" s="48"/>
      <c r="B7" s="382"/>
      <c r="C7" s="173"/>
      <c r="D7" s="32"/>
      <c r="E7" s="382"/>
      <c r="F7" s="33"/>
    </row>
    <row r="8" spans="1:6" s="34" customFormat="1" ht="30" customHeight="1">
      <c r="A8" s="384" t="s">
        <v>200</v>
      </c>
      <c r="B8" s="382">
        <v>490230000</v>
      </c>
      <c r="C8" s="191">
        <v>5.3699999999999998E-2</v>
      </c>
      <c r="D8" s="189" t="s">
        <v>201</v>
      </c>
      <c r="E8" s="192">
        <f>ROUND(B8*C8,0)</f>
        <v>26325351</v>
      </c>
      <c r="F8" s="455" t="s">
        <v>322</v>
      </c>
    </row>
    <row r="9" spans="1:6" s="34" customFormat="1" ht="35.25" hidden="1" customHeight="1">
      <c r="A9" s="385" t="s">
        <v>202</v>
      </c>
      <c r="B9" s="372"/>
      <c r="C9" s="371">
        <v>1.5699999999999999E-2</v>
      </c>
      <c r="D9" s="189" t="s">
        <v>201</v>
      </c>
      <c r="E9" s="193">
        <f>B9*C9</f>
        <v>0</v>
      </c>
      <c r="F9" s="456"/>
    </row>
    <row r="10" spans="1:6" s="34" customFormat="1" ht="36.75" customHeight="1">
      <c r="A10" s="385" t="s">
        <v>203</v>
      </c>
      <c r="B10" s="193">
        <v>557079000</v>
      </c>
      <c r="C10" s="191">
        <v>5.8400000000000001E-2</v>
      </c>
      <c r="D10" s="189" t="s">
        <v>201</v>
      </c>
      <c r="E10" s="193">
        <f>ROUND(B10*C10,0)-1</f>
        <v>32533413</v>
      </c>
      <c r="F10" s="456"/>
    </row>
    <row r="11" spans="1:6" s="34" customFormat="1" ht="37.799999999999997" customHeight="1">
      <c r="A11" s="385" t="s">
        <v>222</v>
      </c>
      <c r="B11" s="190">
        <v>267398000</v>
      </c>
      <c r="C11" s="191">
        <v>1.52E-2</v>
      </c>
      <c r="D11" s="189" t="s">
        <v>8</v>
      </c>
      <c r="E11" s="192">
        <f>ROUND(B11*C11,0)</f>
        <v>4064450</v>
      </c>
      <c r="F11" s="456"/>
    </row>
    <row r="12" spans="1:6" s="34" customFormat="1" ht="47.25" customHeight="1">
      <c r="A12" s="385" t="s">
        <v>223</v>
      </c>
      <c r="B12" s="190">
        <v>155982000</v>
      </c>
      <c r="C12" s="191">
        <v>2.41E-2</v>
      </c>
      <c r="D12" s="189" t="s">
        <v>8</v>
      </c>
      <c r="E12" s="192">
        <f>ROUND(B12*C12,0)</f>
        <v>3759166</v>
      </c>
      <c r="F12" s="456"/>
    </row>
    <row r="13" spans="1:6" s="34" customFormat="1" ht="35.25" customHeight="1">
      <c r="A13" s="387" t="s">
        <v>204</v>
      </c>
      <c r="B13" s="382">
        <v>267398000</v>
      </c>
      <c r="C13" s="191">
        <v>2.41E-2</v>
      </c>
      <c r="D13" s="189" t="s">
        <v>201</v>
      </c>
      <c r="E13" s="193">
        <f>ROUND(B13*C13,0)</f>
        <v>6444292</v>
      </c>
      <c r="F13" s="456"/>
    </row>
    <row r="14" spans="1:6" s="34" customFormat="1" ht="26.4" customHeight="1">
      <c r="A14" s="387" t="s">
        <v>205</v>
      </c>
      <c r="B14" s="49">
        <v>289681000</v>
      </c>
      <c r="C14" s="383">
        <v>5.91E-2</v>
      </c>
      <c r="D14" s="189" t="s">
        <v>201</v>
      </c>
      <c r="E14" s="193">
        <f>ROUND(B14*C14,0)+1</f>
        <v>17120148</v>
      </c>
      <c r="F14" s="456"/>
    </row>
    <row r="15" spans="1:6" s="34" customFormat="1" ht="26.4" customHeight="1">
      <c r="A15" s="65"/>
      <c r="B15" s="66"/>
      <c r="C15" s="38"/>
      <c r="D15" s="38"/>
      <c r="E15" s="39"/>
      <c r="F15" s="188"/>
    </row>
    <row r="16" spans="1:6" s="34" customFormat="1" ht="26.4" customHeight="1">
      <c r="A16" s="55"/>
      <c r="B16" s="66"/>
      <c r="C16" s="38"/>
      <c r="D16" s="38"/>
      <c r="E16" s="39"/>
      <c r="F16" s="188"/>
    </row>
    <row r="17" spans="1:19" s="34" customFormat="1" ht="26.4" customHeight="1">
      <c r="A17" s="55"/>
      <c r="B17" s="66"/>
      <c r="C17" s="38"/>
      <c r="D17" s="38"/>
      <c r="E17" s="39"/>
      <c r="F17" s="188"/>
    </row>
    <row r="18" spans="1:19" s="34" customFormat="1" ht="26.4" customHeight="1">
      <c r="A18" s="55"/>
      <c r="B18" s="66"/>
      <c r="C18" s="38"/>
      <c r="D18" s="38"/>
      <c r="E18" s="39"/>
      <c r="F18" s="188"/>
    </row>
    <row r="19" spans="1:19" s="34" customFormat="1" ht="26.4" customHeight="1">
      <c r="A19" s="55"/>
      <c r="B19" s="66"/>
      <c r="C19" s="38"/>
      <c r="D19" s="38"/>
      <c r="E19" s="39"/>
      <c r="F19" s="188"/>
    </row>
    <row r="20" spans="1:19" s="34" customFormat="1" ht="26.4" customHeight="1">
      <c r="A20" s="55"/>
      <c r="B20" s="66"/>
      <c r="C20" s="38"/>
      <c r="D20" s="38"/>
      <c r="E20" s="39"/>
      <c r="F20" s="188"/>
    </row>
    <row r="21" spans="1:19" s="34" customFormat="1" ht="26.4" customHeight="1">
      <c r="A21" s="55"/>
      <c r="B21" s="66"/>
      <c r="C21" s="38"/>
      <c r="D21" s="38"/>
      <c r="E21" s="39"/>
      <c r="F21" s="188"/>
    </row>
    <row r="22" spans="1:19" s="34" customFormat="1" ht="26.4" customHeight="1">
      <c r="A22" s="55"/>
      <c r="B22" s="66"/>
      <c r="C22" s="38"/>
      <c r="D22" s="38"/>
      <c r="E22" s="39"/>
      <c r="F22" s="188"/>
    </row>
    <row r="23" spans="1:19" s="34" customFormat="1" ht="26.4" customHeight="1">
      <c r="A23" s="55"/>
      <c r="B23" s="66"/>
      <c r="C23" s="38"/>
      <c r="D23" s="38"/>
      <c r="E23" s="39"/>
      <c r="F23" s="188"/>
    </row>
    <row r="24" spans="1:19" s="34" customFormat="1" ht="26.4" customHeight="1">
      <c r="A24" s="55"/>
      <c r="B24" s="66"/>
      <c r="C24" s="38"/>
      <c r="D24" s="38"/>
      <c r="E24" s="39"/>
      <c r="F24" s="188"/>
    </row>
    <row r="25" spans="1:19" s="34" customFormat="1" ht="26.4" customHeight="1">
      <c r="A25" s="55"/>
      <c r="B25" s="66"/>
      <c r="C25" s="38"/>
      <c r="D25" s="38"/>
      <c r="E25" s="39"/>
      <c r="F25" s="53"/>
    </row>
    <row r="26" spans="1:19" s="34" customFormat="1" ht="18.75" customHeight="1">
      <c r="A26" s="55"/>
      <c r="B26" s="66"/>
      <c r="C26" s="38"/>
      <c r="D26" s="38"/>
      <c r="E26" s="39"/>
      <c r="F26" s="53"/>
    </row>
    <row r="27" spans="1:19" s="34" customFormat="1" ht="26.4" customHeight="1">
      <c r="A27" s="55"/>
      <c r="B27" s="66"/>
      <c r="C27" s="38"/>
      <c r="D27" s="38"/>
      <c r="E27" s="39"/>
      <c r="F27" s="53"/>
    </row>
    <row r="28" spans="1:19" s="34" customFormat="1" ht="18.75" customHeight="1">
      <c r="A28" s="55"/>
      <c r="B28" s="66"/>
      <c r="C28" s="38"/>
      <c r="D28" s="38"/>
      <c r="E28" s="39"/>
      <c r="F28" s="53"/>
    </row>
    <row r="29" spans="1:19" s="40" customFormat="1" ht="26.4" customHeight="1">
      <c r="A29" s="55"/>
      <c r="B29" s="66"/>
      <c r="C29" s="38"/>
      <c r="D29" s="38"/>
      <c r="E29" s="39"/>
      <c r="F29" s="53"/>
      <c r="G29" s="34"/>
      <c r="H29" s="34"/>
      <c r="I29" s="34"/>
      <c r="J29" s="34"/>
      <c r="K29" s="34"/>
      <c r="L29" s="34"/>
      <c r="M29" s="34"/>
      <c r="N29" s="34"/>
      <c r="O29" s="34"/>
      <c r="P29" s="34"/>
      <c r="Q29" s="34"/>
      <c r="R29" s="34"/>
      <c r="S29" s="34"/>
    </row>
    <row r="30" spans="1:19" s="41" customFormat="1" ht="25.5" customHeight="1">
      <c r="A30" s="55"/>
      <c r="B30" s="56"/>
      <c r="C30" s="57"/>
      <c r="D30" s="57"/>
      <c r="E30" s="58"/>
      <c r="F30" s="53"/>
    </row>
    <row r="31" spans="1:19" ht="22.8" thickBot="1">
      <c r="A31" s="67" t="s">
        <v>206</v>
      </c>
      <c r="B31" s="68">
        <f>SUM(B8:B30)</f>
        <v>2027768000</v>
      </c>
      <c r="C31" s="69"/>
      <c r="D31" s="69"/>
      <c r="E31" s="68">
        <f>SUM(E8:E30)</f>
        <v>90246820</v>
      </c>
      <c r="F31" s="63"/>
    </row>
  </sheetData>
  <mergeCells count="9">
    <mergeCell ref="F8:F14"/>
    <mergeCell ref="A1:F1"/>
    <mergeCell ref="A2:F2"/>
    <mergeCell ref="A3:F3"/>
    <mergeCell ref="A5:A6"/>
    <mergeCell ref="C5:C6"/>
    <mergeCell ref="D5:D6"/>
    <mergeCell ref="E5:E6"/>
    <mergeCell ref="F5:F6"/>
  </mergeCells>
  <phoneticPr fontId="7" type="noConversion"/>
  <printOptions horizontalCentered="1"/>
  <pageMargins left="0.74803149606299213" right="0.74803149606299213" top="0.98425196850393704" bottom="0.98425196850393704" header="0.51181102362204722" footer="0.51181102362204722"/>
  <pageSetup paperSize="9" scale="88" orientation="portrait" r:id="rId1"/>
  <headerFooter alignWithMargins="0">
    <oddFooter>&amp;C 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H11" sqref="H11"/>
    </sheetView>
  </sheetViews>
  <sheetFormatPr defaultColWidth="12" defaultRowHeight="22.2"/>
  <cols>
    <col min="1" max="1" width="17.6640625" style="42" customWidth="1"/>
    <col min="2" max="2" width="15.33203125" style="42" customWidth="1"/>
    <col min="3" max="3" width="9.44140625" style="42" customWidth="1"/>
    <col min="4" max="4" width="9.21875" style="42" customWidth="1"/>
    <col min="5" max="5" width="11.88671875" style="42" customWidth="1"/>
    <col min="6" max="6" width="20.33203125" style="42" customWidth="1"/>
    <col min="7" max="16384" width="12" style="42"/>
  </cols>
  <sheetData>
    <row r="1" spans="1:6" s="24" customFormat="1" ht="30.75" customHeight="1">
      <c r="A1" s="457" t="s">
        <v>179</v>
      </c>
      <c r="B1" s="457"/>
      <c r="C1" s="457"/>
      <c r="D1" s="457"/>
      <c r="E1" s="457"/>
      <c r="F1" s="457"/>
    </row>
    <row r="2" spans="1:6" s="24" customFormat="1" ht="30" customHeight="1">
      <c r="A2" s="418" t="s">
        <v>228</v>
      </c>
      <c r="B2" s="418"/>
      <c r="C2" s="418"/>
      <c r="D2" s="418"/>
      <c r="E2" s="418"/>
      <c r="F2" s="418"/>
    </row>
    <row r="3" spans="1:6" s="25" customFormat="1" ht="26.25" customHeight="1">
      <c r="A3" s="419" t="s">
        <v>300</v>
      </c>
      <c r="B3" s="419"/>
      <c r="C3" s="419"/>
      <c r="D3" s="419"/>
      <c r="E3" s="419"/>
      <c r="F3" s="419"/>
    </row>
    <row r="4" spans="1:6" s="25" customFormat="1" ht="19.5" customHeight="1" thickBot="1">
      <c r="F4" s="26" t="s">
        <v>180</v>
      </c>
    </row>
    <row r="5" spans="1:6" s="25" customFormat="1" ht="29.25" customHeight="1">
      <c r="A5" s="463" t="s">
        <v>181</v>
      </c>
      <c r="B5" s="27" t="s">
        <v>182</v>
      </c>
      <c r="C5" s="460" t="s">
        <v>183</v>
      </c>
      <c r="D5" s="460" t="s">
        <v>184</v>
      </c>
      <c r="E5" s="460" t="s">
        <v>185</v>
      </c>
      <c r="F5" s="424" t="s">
        <v>186</v>
      </c>
    </row>
    <row r="6" spans="1:6" s="29" customFormat="1" ht="29.25" customHeight="1">
      <c r="A6" s="464"/>
      <c r="B6" s="28" t="s">
        <v>187</v>
      </c>
      <c r="C6" s="461"/>
      <c r="D6" s="461"/>
      <c r="E6" s="461"/>
      <c r="F6" s="462"/>
    </row>
    <row r="7" spans="1:6" s="34" customFormat="1" ht="18" customHeight="1">
      <c r="A7" s="48"/>
      <c r="B7" s="190"/>
      <c r="C7" s="173"/>
      <c r="D7" s="32"/>
      <c r="E7" s="192"/>
      <c r="F7" s="33"/>
    </row>
    <row r="8" spans="1:6" s="34" customFormat="1" ht="34.5" customHeight="1">
      <c r="A8" s="384" t="s">
        <v>188</v>
      </c>
      <c r="B8" s="190">
        <v>200548000</v>
      </c>
      <c r="C8" s="191">
        <v>7.0000000000000001E-3</v>
      </c>
      <c r="D8" s="189" t="s">
        <v>189</v>
      </c>
      <c r="E8" s="192">
        <f>ROUND(B8*C8,0)</f>
        <v>1403836</v>
      </c>
      <c r="F8" s="53"/>
    </row>
    <row r="9" spans="1:6" s="34" customFormat="1" ht="34.5" customHeight="1">
      <c r="A9" s="386"/>
      <c r="B9" s="190"/>
      <c r="C9" s="191"/>
      <c r="D9" s="189"/>
      <c r="E9" s="192"/>
      <c r="F9" s="53"/>
    </row>
    <row r="10" spans="1:6" s="34" customFormat="1" ht="37.799999999999997" customHeight="1">
      <c r="A10" s="385"/>
      <c r="B10" s="190"/>
      <c r="C10" s="191"/>
      <c r="D10" s="189"/>
      <c r="E10" s="192"/>
      <c r="F10" s="54"/>
    </row>
    <row r="11" spans="1:6" s="34" customFormat="1" ht="47.25" customHeight="1">
      <c r="A11" s="385"/>
      <c r="B11" s="190"/>
      <c r="C11" s="191"/>
      <c r="D11" s="189"/>
      <c r="E11" s="192"/>
      <c r="F11" s="53"/>
    </row>
    <row r="12" spans="1:6" s="34" customFormat="1" ht="34.5" customHeight="1">
      <c r="A12" s="92"/>
      <c r="B12" s="49"/>
      <c r="C12" s="50"/>
      <c r="D12" s="51"/>
      <c r="E12" s="52"/>
      <c r="F12" s="119"/>
    </row>
    <row r="13" spans="1:6" s="34" customFormat="1" ht="26.4" customHeight="1">
      <c r="A13" s="92"/>
      <c r="B13" s="71"/>
      <c r="C13" s="71"/>
      <c r="D13" s="71"/>
      <c r="E13" s="71"/>
      <c r="F13" s="53"/>
    </row>
    <row r="14" spans="1:6" s="34" customFormat="1" ht="26.4" customHeight="1">
      <c r="A14" s="55"/>
      <c r="B14" s="56"/>
      <c r="C14" s="57"/>
      <c r="D14" s="38"/>
      <c r="E14" s="58"/>
      <c r="F14" s="53"/>
    </row>
    <row r="15" spans="1:6" s="34" customFormat="1" ht="26.4" customHeight="1">
      <c r="A15" s="55"/>
      <c r="B15" s="56"/>
      <c r="C15" s="57"/>
      <c r="D15" s="38"/>
      <c r="E15" s="58"/>
      <c r="F15" s="53"/>
    </row>
    <row r="16" spans="1:6" s="34" customFormat="1" ht="26.4" customHeight="1">
      <c r="A16" s="55"/>
      <c r="B16" s="56"/>
      <c r="C16" s="57"/>
      <c r="D16" s="38"/>
      <c r="E16" s="58"/>
      <c r="F16" s="53"/>
    </row>
    <row r="17" spans="1:19" s="34" customFormat="1" ht="26.4" customHeight="1">
      <c r="A17" s="55"/>
      <c r="B17" s="56"/>
      <c r="C17" s="57"/>
      <c r="D17" s="38"/>
      <c r="E17" s="58"/>
      <c r="F17" s="53"/>
    </row>
    <row r="18" spans="1:19" s="34" customFormat="1" ht="26.4" customHeight="1">
      <c r="A18" s="55"/>
      <c r="B18" s="56"/>
      <c r="C18" s="57"/>
      <c r="D18" s="38"/>
      <c r="E18" s="58"/>
      <c r="F18" s="53"/>
    </row>
    <row r="19" spans="1:19" s="34" customFormat="1" ht="26.4" customHeight="1">
      <c r="A19" s="55"/>
      <c r="B19" s="56"/>
      <c r="C19" s="57"/>
      <c r="D19" s="38"/>
      <c r="E19" s="58"/>
      <c r="F19" s="53"/>
    </row>
    <row r="20" spans="1:19" s="34" customFormat="1" ht="26.4" customHeight="1">
      <c r="A20" s="55"/>
      <c r="B20" s="56"/>
      <c r="C20" s="57"/>
      <c r="D20" s="38"/>
      <c r="E20" s="58"/>
      <c r="F20" s="53"/>
    </row>
    <row r="21" spans="1:19" s="34" customFormat="1" ht="26.4" customHeight="1">
      <c r="A21" s="55"/>
      <c r="B21" s="56"/>
      <c r="C21" s="57"/>
      <c r="D21" s="38"/>
      <c r="E21" s="58"/>
      <c r="F21" s="53"/>
    </row>
    <row r="22" spans="1:19" s="34" customFormat="1" ht="26.4" customHeight="1">
      <c r="A22" s="55"/>
      <c r="B22" s="56"/>
      <c r="C22" s="57"/>
      <c r="D22" s="38"/>
      <c r="E22" s="58"/>
      <c r="F22" s="53"/>
    </row>
    <row r="23" spans="1:19" s="34" customFormat="1" ht="26.4" customHeight="1">
      <c r="A23" s="55"/>
      <c r="B23" s="56"/>
      <c r="C23" s="57"/>
      <c r="D23" s="38"/>
      <c r="E23" s="58"/>
      <c r="F23" s="53"/>
    </row>
    <row r="24" spans="1:19" s="40" customFormat="1" ht="26.4" customHeight="1">
      <c r="A24" s="55"/>
      <c r="B24" s="56"/>
      <c r="C24" s="57"/>
      <c r="D24" s="38"/>
      <c r="E24" s="58"/>
      <c r="F24" s="53"/>
      <c r="G24" s="34"/>
      <c r="H24" s="34"/>
      <c r="I24" s="34"/>
      <c r="J24" s="34"/>
      <c r="K24" s="34"/>
      <c r="L24" s="34"/>
      <c r="M24" s="34"/>
      <c r="N24" s="34"/>
      <c r="O24" s="34"/>
      <c r="P24" s="34"/>
      <c r="Q24" s="34"/>
      <c r="R24" s="34"/>
      <c r="S24" s="34"/>
    </row>
    <row r="25" spans="1:19" s="41" customFormat="1" ht="32.25" customHeight="1" thickBot="1">
      <c r="A25" s="59" t="s">
        <v>190</v>
      </c>
      <c r="B25" s="60">
        <f>B8</f>
        <v>200548000</v>
      </c>
      <c r="C25" s="61"/>
      <c r="D25" s="62"/>
      <c r="E25" s="64">
        <f>E8</f>
        <v>1403836</v>
      </c>
      <c r="F25" s="63"/>
    </row>
    <row r="26" spans="1:19" s="41" customFormat="1" ht="32.25" customHeight="1">
      <c r="A26" s="203"/>
      <c r="B26" s="204"/>
      <c r="C26" s="205"/>
      <c r="D26" s="203"/>
      <c r="E26" s="206"/>
      <c r="F26" s="207"/>
    </row>
  </sheetData>
  <mergeCells count="8">
    <mergeCell ref="A1:F1"/>
    <mergeCell ref="A2:F2"/>
    <mergeCell ref="A3:F3"/>
    <mergeCell ref="F5:F6"/>
    <mergeCell ref="A5:A6"/>
    <mergeCell ref="C5:C6"/>
    <mergeCell ref="D5:D6"/>
    <mergeCell ref="E5:E6"/>
  </mergeCells>
  <phoneticPr fontId="7" type="noConversion"/>
  <pageMargins left="0.74803149606299213" right="0.74803149606299213" top="0.98425196850393704" bottom="0.98425196850393704" header="0.51181102362204722" footer="0.51181102362204722"/>
  <pageSetup paperSize="9" orientation="portrait" r:id="rId1"/>
  <headerFooter alignWithMargins="0">
    <oddFooter>&amp;C12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F6" sqref="F6"/>
    </sheetView>
  </sheetViews>
  <sheetFormatPr defaultColWidth="12" defaultRowHeight="22.2"/>
  <cols>
    <col min="1" max="1" width="29.88671875" style="42" customWidth="1"/>
    <col min="2" max="2" width="23.44140625" style="42" customWidth="1"/>
    <col min="3" max="3" width="29.88671875" style="42" customWidth="1"/>
    <col min="4" max="16384" width="12" style="42"/>
  </cols>
  <sheetData>
    <row r="1" spans="1:3" s="24" customFormat="1" ht="30.75" customHeight="1">
      <c r="A1" s="416" t="s">
        <v>34</v>
      </c>
      <c r="B1" s="457"/>
      <c r="C1" s="457"/>
    </row>
    <row r="2" spans="1:3" s="24" customFormat="1" ht="30" customHeight="1">
      <c r="A2" s="418" t="s">
        <v>43</v>
      </c>
      <c r="B2" s="418"/>
      <c r="C2" s="418"/>
    </row>
    <row r="3" spans="1:3" s="25" customFormat="1" ht="26.25" customHeight="1">
      <c r="A3" s="468" t="s">
        <v>299</v>
      </c>
      <c r="B3" s="468"/>
      <c r="C3" s="468"/>
    </row>
    <row r="4" spans="1:3" s="25" customFormat="1" ht="19.5" customHeight="1" thickBot="1">
      <c r="C4" s="26" t="s">
        <v>18</v>
      </c>
    </row>
    <row r="5" spans="1:3" s="25" customFormat="1" ht="29.25" customHeight="1">
      <c r="A5" s="463" t="s">
        <v>44</v>
      </c>
      <c r="B5" s="460" t="s">
        <v>45</v>
      </c>
      <c r="C5" s="424" t="s">
        <v>19</v>
      </c>
    </row>
    <row r="6" spans="1:3" s="29" customFormat="1" ht="29.25" customHeight="1">
      <c r="A6" s="469"/>
      <c r="B6" s="471"/>
      <c r="C6" s="470"/>
    </row>
    <row r="7" spans="1:3" s="34" customFormat="1" ht="13.5" customHeight="1">
      <c r="A7" s="30"/>
      <c r="B7" s="31"/>
      <c r="C7" s="33"/>
    </row>
    <row r="8" spans="1:3" s="44" customFormat="1" ht="26.4" customHeight="1">
      <c r="A8" s="35" t="s">
        <v>21</v>
      </c>
      <c r="B8" s="185">
        <v>722038</v>
      </c>
      <c r="C8" s="465" t="s">
        <v>0</v>
      </c>
    </row>
    <row r="9" spans="1:3" s="34" customFormat="1" ht="22.5" customHeight="1">
      <c r="A9" s="36"/>
      <c r="B9" s="186"/>
      <c r="C9" s="466"/>
    </row>
    <row r="10" spans="1:3" s="34" customFormat="1" ht="24.75" customHeight="1">
      <c r="A10" s="45"/>
      <c r="B10" s="70"/>
      <c r="C10" s="467"/>
    </row>
    <row r="11" spans="1:3" s="34" customFormat="1" ht="24.75" customHeight="1">
      <c r="A11" s="45"/>
      <c r="B11" s="70"/>
      <c r="C11" s="74"/>
    </row>
    <row r="12" spans="1:3" s="34" customFormat="1" ht="24.75" customHeight="1">
      <c r="A12" s="72"/>
      <c r="B12" s="113"/>
      <c r="C12" s="74"/>
    </row>
    <row r="13" spans="1:3" s="34" customFormat="1" ht="28.5" customHeight="1">
      <c r="A13" s="72"/>
      <c r="B13" s="113"/>
      <c r="C13" s="74"/>
    </row>
    <row r="14" spans="1:3" s="44" customFormat="1" ht="26.4" customHeight="1">
      <c r="A14" s="72"/>
      <c r="B14" s="73"/>
      <c r="C14" s="74"/>
    </row>
    <row r="15" spans="1:3" s="44" customFormat="1" ht="26.4" customHeight="1">
      <c r="A15" s="72"/>
      <c r="B15" s="73"/>
      <c r="C15" s="74"/>
    </row>
    <row r="16" spans="1:3" s="34" customFormat="1" ht="28.5" customHeight="1">
      <c r="A16" s="35"/>
      <c r="B16" s="78"/>
      <c r="C16" s="46"/>
    </row>
    <row r="17" spans="1:3" s="44" customFormat="1" ht="26.4" customHeight="1">
      <c r="A17" s="72"/>
      <c r="B17" s="70"/>
      <c r="C17" s="75"/>
    </row>
    <row r="18" spans="1:3" s="44" customFormat="1" ht="26.4" customHeight="1">
      <c r="A18" s="76"/>
      <c r="B18" s="73"/>
      <c r="C18" s="74"/>
    </row>
    <row r="19" spans="1:3" s="34" customFormat="1" ht="26.4" customHeight="1">
      <c r="A19" s="77"/>
      <c r="B19" s="78"/>
      <c r="C19" s="79"/>
    </row>
    <row r="20" spans="1:3" s="34" customFormat="1" ht="26.4" customHeight="1">
      <c r="A20" s="72"/>
      <c r="B20" s="70"/>
      <c r="C20" s="79"/>
    </row>
    <row r="21" spans="1:3" s="34" customFormat="1" ht="26.4" customHeight="1">
      <c r="A21" s="72"/>
      <c r="B21" s="70"/>
      <c r="C21" s="79"/>
    </row>
    <row r="22" spans="1:3" s="34" customFormat="1" ht="26.4" customHeight="1">
      <c r="A22" s="80"/>
      <c r="B22" s="43"/>
      <c r="C22" s="46"/>
    </row>
    <row r="23" spans="1:3" s="34" customFormat="1" ht="26.4" customHeight="1">
      <c r="A23" s="81"/>
      <c r="B23" s="43"/>
      <c r="C23" s="46"/>
    </row>
    <row r="24" spans="1:3" s="34" customFormat="1" ht="18" customHeight="1">
      <c r="A24" s="81"/>
      <c r="B24" s="43"/>
      <c r="C24" s="46"/>
    </row>
    <row r="25" spans="1:3" s="34" customFormat="1" ht="26.4" customHeight="1">
      <c r="A25" s="82"/>
      <c r="B25" s="43"/>
      <c r="C25" s="46"/>
    </row>
    <row r="26" spans="1:3" s="34" customFormat="1" ht="26.4" customHeight="1">
      <c r="A26" s="83"/>
      <c r="B26" s="43"/>
      <c r="C26" s="46"/>
    </row>
    <row r="27" spans="1:3" s="34" customFormat="1" ht="27" customHeight="1">
      <c r="A27" s="72"/>
      <c r="B27" s="43"/>
      <c r="C27" s="46"/>
    </row>
    <row r="28" spans="1:3" s="47" customFormat="1" ht="28.5" customHeight="1" thickBot="1">
      <c r="A28" s="114" t="s">
        <v>22</v>
      </c>
      <c r="B28" s="176">
        <f>SUM(B8:B27)</f>
        <v>722038</v>
      </c>
      <c r="C28" s="87"/>
    </row>
  </sheetData>
  <mergeCells count="7">
    <mergeCell ref="C8:C10"/>
    <mergeCell ref="A1:C1"/>
    <mergeCell ref="A2:C2"/>
    <mergeCell ref="A3:C3"/>
    <mergeCell ref="A5:A6"/>
    <mergeCell ref="C5:C6"/>
    <mergeCell ref="B5:B6"/>
  </mergeCells>
  <phoneticPr fontId="2" type="noConversion"/>
  <pageMargins left="0.74803149606299213" right="0.74803149606299213" top="0.98425196850393704" bottom="0.98425196850393704" header="0.51181102362204722" footer="0.59055118110236227"/>
  <pageSetup paperSize="9" orientation="portrait" r:id="rId1"/>
  <headerFooter alignWithMargins="0">
    <oddFooter>&amp;C13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workbookViewId="0">
      <selection activeCell="G11" sqref="G11"/>
    </sheetView>
  </sheetViews>
  <sheetFormatPr defaultColWidth="12" defaultRowHeight="22.2"/>
  <cols>
    <col min="1" max="1" width="14.44140625" style="42" customWidth="1"/>
    <col min="2" max="2" width="26" style="42" customWidth="1"/>
    <col min="3" max="4" width="15.6640625" style="42" customWidth="1"/>
    <col min="5" max="5" width="18.6640625" style="42" customWidth="1"/>
    <col min="6" max="16384" width="12" style="42"/>
  </cols>
  <sheetData>
    <row r="1" spans="1:5" s="24" customFormat="1" ht="30.75" customHeight="1">
      <c r="A1" s="416" t="s">
        <v>33</v>
      </c>
      <c r="B1" s="457"/>
      <c r="C1" s="457"/>
      <c r="D1" s="457"/>
      <c r="E1" s="457"/>
    </row>
    <row r="2" spans="1:5" s="24" customFormat="1" ht="30" customHeight="1">
      <c r="A2" s="418" t="s">
        <v>224</v>
      </c>
      <c r="B2" s="418"/>
      <c r="C2" s="418"/>
      <c r="D2" s="418"/>
      <c r="E2" s="418"/>
    </row>
    <row r="3" spans="1:5" s="25" customFormat="1" ht="26.25" customHeight="1">
      <c r="A3" s="419" t="s">
        <v>299</v>
      </c>
      <c r="B3" s="419"/>
      <c r="C3" s="419"/>
      <c r="D3" s="419"/>
      <c r="E3" s="419"/>
    </row>
    <row r="4" spans="1:5" s="25" customFormat="1" ht="19.5" customHeight="1" thickBot="1">
      <c r="E4" s="25" t="s">
        <v>35</v>
      </c>
    </row>
    <row r="5" spans="1:5" s="25" customFormat="1" ht="29.25" customHeight="1">
      <c r="A5" s="458" t="s">
        <v>80</v>
      </c>
      <c r="B5" s="472" t="s">
        <v>81</v>
      </c>
      <c r="C5" s="460" t="s">
        <v>82</v>
      </c>
      <c r="D5" s="460" t="s">
        <v>83</v>
      </c>
      <c r="E5" s="424" t="s">
        <v>7</v>
      </c>
    </row>
    <row r="6" spans="1:5" s="29" customFormat="1" ht="29.25" customHeight="1">
      <c r="A6" s="474"/>
      <c r="B6" s="473"/>
      <c r="C6" s="471"/>
      <c r="D6" s="471"/>
      <c r="E6" s="462"/>
    </row>
    <row r="7" spans="1:5" s="34" customFormat="1" ht="58.5" hidden="1" customHeight="1">
      <c r="A7" s="169">
        <f>SUM(A9:A11)</f>
        <v>72234485</v>
      </c>
      <c r="B7" s="137" t="s">
        <v>94</v>
      </c>
      <c r="C7" s="175">
        <f>SUM(C9:C11)</f>
        <v>53559</v>
      </c>
      <c r="D7" s="175">
        <f>SUM(D9:D11)</f>
        <v>82958</v>
      </c>
      <c r="E7" s="158"/>
    </row>
    <row r="8" spans="1:5" s="34" customFormat="1" ht="58.5" customHeight="1">
      <c r="A8" s="401">
        <v>74112</v>
      </c>
      <c r="B8" s="137" t="s">
        <v>226</v>
      </c>
      <c r="C8" s="146">
        <v>52386</v>
      </c>
      <c r="D8" s="146">
        <v>113963</v>
      </c>
      <c r="E8" s="270" t="s">
        <v>238</v>
      </c>
    </row>
    <row r="9" spans="1:5" s="34" customFormat="1" ht="58.5" customHeight="1">
      <c r="A9" s="112">
        <v>72182903</v>
      </c>
      <c r="B9" s="402" t="s">
        <v>236</v>
      </c>
      <c r="C9" s="213">
        <v>0</v>
      </c>
      <c r="D9" s="213">
        <v>0</v>
      </c>
      <c r="E9" s="269"/>
    </row>
    <row r="10" spans="1:5" s="34" customFormat="1" ht="78" customHeight="1">
      <c r="A10" s="112">
        <v>2</v>
      </c>
      <c r="B10" s="402" t="s">
        <v>308</v>
      </c>
      <c r="C10" s="213">
        <v>0</v>
      </c>
      <c r="D10" s="213">
        <v>0</v>
      </c>
      <c r="E10" s="103"/>
    </row>
    <row r="11" spans="1:5" s="34" customFormat="1" ht="58.5" customHeight="1">
      <c r="A11" s="112">
        <v>51580</v>
      </c>
      <c r="B11" s="402" t="s">
        <v>230</v>
      </c>
      <c r="C11" s="403">
        <v>53559</v>
      </c>
      <c r="D11" s="403">
        <v>82958</v>
      </c>
      <c r="E11" s="270" t="s">
        <v>281</v>
      </c>
    </row>
    <row r="12" spans="1:5" s="34" customFormat="1" ht="58.5" customHeight="1">
      <c r="A12" s="112"/>
      <c r="B12" s="137"/>
      <c r="C12" s="146"/>
      <c r="D12" s="268"/>
      <c r="E12" s="122"/>
    </row>
    <row r="13" spans="1:5" s="34" customFormat="1" ht="58.5" customHeight="1">
      <c r="A13" s="112"/>
      <c r="B13" s="137"/>
      <c r="C13" s="146"/>
      <c r="D13" s="268"/>
      <c r="E13" s="122"/>
    </row>
    <row r="14" spans="1:5" s="34" customFormat="1" ht="58.5" customHeight="1">
      <c r="A14" s="112"/>
      <c r="B14" s="137"/>
      <c r="C14" s="146"/>
      <c r="D14" s="146"/>
      <c r="E14" s="122"/>
    </row>
    <row r="15" spans="1:5" s="34" customFormat="1" ht="58.5" customHeight="1">
      <c r="A15" s="112"/>
      <c r="B15" s="137"/>
      <c r="C15" s="146"/>
      <c r="D15" s="146"/>
      <c r="E15" s="122"/>
    </row>
    <row r="16" spans="1:5" s="34" customFormat="1" ht="38.4" customHeight="1">
      <c r="A16" s="112"/>
      <c r="B16" s="137"/>
      <c r="C16" s="146"/>
      <c r="D16" s="146"/>
      <c r="E16" s="122"/>
    </row>
    <row r="17" spans="1:5" s="34" customFormat="1" ht="33.75" customHeight="1">
      <c r="A17" s="112"/>
      <c r="B17" s="137"/>
      <c r="C17" s="146"/>
      <c r="D17" s="146"/>
      <c r="E17" s="122"/>
    </row>
    <row r="18" spans="1:5" s="34" customFormat="1" ht="28.5" customHeight="1" thickBot="1">
      <c r="A18" s="170">
        <f>A8+A9+A11+A10</f>
        <v>72308597</v>
      </c>
      <c r="B18" s="163" t="s">
        <v>84</v>
      </c>
      <c r="C18" s="171">
        <f>C8+C9+C11</f>
        <v>105945</v>
      </c>
      <c r="D18" s="171">
        <f>D8+D11</f>
        <v>196921</v>
      </c>
      <c r="E18" s="159"/>
    </row>
    <row r="19" spans="1:5" ht="30" customHeight="1"/>
    <row r="20" spans="1:5" ht="30" customHeight="1"/>
    <row r="21" spans="1:5" ht="30" customHeight="1"/>
    <row r="22" spans="1:5" ht="30" customHeight="1"/>
    <row r="23" spans="1:5" ht="30" customHeight="1"/>
    <row r="24" spans="1:5" ht="30" customHeight="1"/>
    <row r="25" spans="1:5" ht="30" customHeight="1"/>
    <row r="26" spans="1:5" ht="30" customHeight="1"/>
    <row r="27" spans="1:5" ht="30" customHeight="1"/>
    <row r="28" spans="1:5" ht="30" customHeight="1"/>
    <row r="29" spans="1:5" ht="30" customHeight="1"/>
    <row r="30" spans="1:5" ht="30" customHeight="1"/>
  </sheetData>
  <mergeCells count="8">
    <mergeCell ref="D5:D6"/>
    <mergeCell ref="A1:E1"/>
    <mergeCell ref="A2:E2"/>
    <mergeCell ref="A3:E3"/>
    <mergeCell ref="B5:B6"/>
    <mergeCell ref="E5:E6"/>
    <mergeCell ref="A5:A6"/>
    <mergeCell ref="C5:C6"/>
  </mergeCells>
  <phoneticPr fontId="2" type="noConversion"/>
  <pageMargins left="0.74803149606299213" right="0.74803149606299213" top="0.98425196850393704" bottom="0.98425196850393704" header="0.51181102362204722" footer="0.51181102362204722"/>
  <pageSetup paperSize="9" scale="95" orientation="portrait" r:id="rId1"/>
  <headerFooter alignWithMargins="0">
    <oddFooter>&amp;C14</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80"/>
  <sheetViews>
    <sheetView zoomScaleNormal="100" workbookViewId="0">
      <pane ySplit="6" topLeftCell="A7" activePane="bottomLeft" state="frozen"/>
      <selection pane="bottomLeft" activeCell="M28" sqref="M28"/>
    </sheetView>
  </sheetViews>
  <sheetFormatPr defaultColWidth="12" defaultRowHeight="22.2"/>
  <cols>
    <col min="1" max="1" width="16.88671875" style="288" customWidth="1"/>
    <col min="2" max="2" width="37.88671875" style="288" customWidth="1"/>
    <col min="3" max="3" width="18.77734375" style="301" customWidth="1"/>
    <col min="4" max="4" width="18.5546875" style="301" customWidth="1"/>
    <col min="5" max="5" width="15.88671875" style="301" customWidth="1"/>
    <col min="6" max="6" width="16.88671875" style="301" hidden="1" customWidth="1"/>
    <col min="7" max="7" width="32.88671875" style="301" hidden="1" customWidth="1"/>
    <col min="8" max="10" width="16.88671875" style="301" hidden="1" customWidth="1"/>
    <col min="11" max="11" width="5.21875" style="301" customWidth="1"/>
    <col min="12" max="16384" width="12" style="301"/>
  </cols>
  <sheetData>
    <row r="1" spans="1:31" s="240" customFormat="1" ht="30.75" customHeight="1">
      <c r="A1" s="433" t="s">
        <v>34</v>
      </c>
      <c r="B1" s="434"/>
      <c r="C1" s="434"/>
      <c r="D1" s="434"/>
      <c r="E1" s="434"/>
      <c r="F1" s="433" t="s">
        <v>34</v>
      </c>
      <c r="G1" s="475"/>
      <c r="H1" s="475"/>
      <c r="I1" s="475"/>
      <c r="J1" s="475"/>
    </row>
    <row r="2" spans="1:31" s="240" customFormat="1" ht="30" customHeight="1">
      <c r="A2" s="435" t="s">
        <v>39</v>
      </c>
      <c r="B2" s="435"/>
      <c r="C2" s="435"/>
      <c r="D2" s="435"/>
      <c r="E2" s="435"/>
      <c r="F2" s="435" t="s">
        <v>39</v>
      </c>
      <c r="G2" s="435"/>
      <c r="H2" s="435"/>
      <c r="I2" s="435"/>
      <c r="J2" s="435"/>
    </row>
    <row r="3" spans="1:31" s="95" customFormat="1" ht="26.25" customHeight="1">
      <c r="A3" s="436" t="s">
        <v>304</v>
      </c>
      <c r="B3" s="436"/>
      <c r="C3" s="436"/>
      <c r="D3" s="436"/>
      <c r="E3" s="436"/>
      <c r="F3" s="436" t="s">
        <v>46</v>
      </c>
      <c r="G3" s="436"/>
      <c r="H3" s="436"/>
      <c r="I3" s="436"/>
      <c r="J3" s="436"/>
    </row>
    <row r="4" spans="1:31" s="95" customFormat="1" ht="19.5" customHeight="1" thickBot="1">
      <c r="A4" s="281"/>
      <c r="B4" s="281"/>
      <c r="E4" s="241" t="s">
        <v>1</v>
      </c>
      <c r="J4" s="241" t="s">
        <v>1</v>
      </c>
    </row>
    <row r="5" spans="1:31">
      <c r="A5" s="282" t="s">
        <v>305</v>
      </c>
      <c r="B5" s="426" t="s">
        <v>2</v>
      </c>
      <c r="C5" s="299" t="s">
        <v>303</v>
      </c>
      <c r="D5" s="300" t="s">
        <v>302</v>
      </c>
      <c r="E5" s="476" t="s">
        <v>88</v>
      </c>
      <c r="F5" s="282" t="s">
        <v>85</v>
      </c>
      <c r="G5" s="478" t="s">
        <v>2</v>
      </c>
      <c r="H5" s="299" t="s">
        <v>86</v>
      </c>
      <c r="I5" s="300" t="s">
        <v>87</v>
      </c>
      <c r="J5" s="476" t="s">
        <v>88</v>
      </c>
    </row>
    <row r="6" spans="1:31">
      <c r="A6" s="278" t="s">
        <v>89</v>
      </c>
      <c r="B6" s="427"/>
      <c r="C6" s="302" t="s">
        <v>23</v>
      </c>
      <c r="D6" s="303" t="s">
        <v>90</v>
      </c>
      <c r="E6" s="477"/>
      <c r="F6" s="278" t="s">
        <v>89</v>
      </c>
      <c r="G6" s="479"/>
      <c r="H6" s="302" t="s">
        <v>23</v>
      </c>
      <c r="I6" s="303" t="s">
        <v>90</v>
      </c>
      <c r="J6" s="477"/>
    </row>
    <row r="7" spans="1:31" ht="6" customHeight="1">
      <c r="A7" s="283"/>
      <c r="B7" s="306"/>
      <c r="C7" s="305"/>
      <c r="D7" s="306"/>
      <c r="E7" s="307"/>
      <c r="F7" s="308"/>
      <c r="G7" s="309"/>
      <c r="H7" s="309"/>
      <c r="I7" s="309"/>
      <c r="J7" s="310"/>
    </row>
    <row r="8" spans="1:31" ht="27" customHeight="1">
      <c r="A8" s="284">
        <f>A9+A35+A44+A47</f>
        <v>2077730938</v>
      </c>
      <c r="B8" s="311" t="s">
        <v>20</v>
      </c>
      <c r="C8" s="367">
        <f>C9+C35+C44+C47</f>
        <v>2585085749</v>
      </c>
      <c r="D8" s="367">
        <f>D9+D35+D44+D47</f>
        <v>2322640425</v>
      </c>
      <c r="E8" s="290">
        <f t="shared" ref="E8:E14" si="0">C8-D8</f>
        <v>262445324</v>
      </c>
      <c r="F8" s="165">
        <f>F9</f>
        <v>17325</v>
      </c>
      <c r="G8" s="312" t="s">
        <v>41</v>
      </c>
      <c r="H8" s="167"/>
      <c r="I8" s="167"/>
      <c r="J8" s="313"/>
      <c r="K8" s="314"/>
      <c r="L8" s="314"/>
      <c r="M8" s="314"/>
      <c r="N8" s="314"/>
      <c r="O8" s="314"/>
      <c r="P8" s="314"/>
      <c r="Q8" s="314"/>
      <c r="R8" s="314"/>
      <c r="S8" s="314"/>
      <c r="T8" s="314"/>
      <c r="U8" s="314"/>
      <c r="V8" s="314"/>
      <c r="W8" s="314"/>
      <c r="X8" s="314"/>
      <c r="Y8" s="314"/>
      <c r="Z8" s="314"/>
      <c r="AA8" s="314"/>
      <c r="AB8" s="314"/>
      <c r="AC8" s="314"/>
      <c r="AD8" s="314"/>
      <c r="AE8" s="314"/>
    </row>
    <row r="9" spans="1:31" s="317" customFormat="1" ht="21.6" customHeight="1">
      <c r="A9" s="284">
        <f>A10+A12+A28+A33</f>
        <v>1871522230</v>
      </c>
      <c r="B9" s="291" t="s">
        <v>48</v>
      </c>
      <c r="C9" s="367">
        <f>C10+C12+C28+C33</f>
        <v>2346956268</v>
      </c>
      <c r="D9" s="367">
        <f>D10+D12+D28+D33</f>
        <v>2123380538</v>
      </c>
      <c r="E9" s="290">
        <f t="shared" si="0"/>
        <v>223575730</v>
      </c>
      <c r="F9" s="165">
        <f>SUM(F11:F11)</f>
        <v>17325</v>
      </c>
      <c r="G9" s="316" t="s">
        <v>118</v>
      </c>
      <c r="H9" s="166"/>
      <c r="I9" s="167"/>
      <c r="J9" s="313"/>
      <c r="K9" s="314"/>
      <c r="L9" s="314"/>
      <c r="M9" s="314"/>
      <c r="N9" s="314"/>
      <c r="O9" s="314"/>
      <c r="P9" s="314"/>
      <c r="Q9" s="314"/>
      <c r="R9" s="314"/>
      <c r="S9" s="314"/>
      <c r="T9" s="314"/>
      <c r="U9" s="314"/>
      <c r="V9" s="314"/>
      <c r="W9" s="314"/>
      <c r="X9" s="314"/>
      <c r="Y9" s="314"/>
      <c r="Z9" s="314"/>
      <c r="AA9" s="314"/>
      <c r="AB9" s="314"/>
      <c r="AC9" s="314"/>
      <c r="AD9" s="314"/>
      <c r="AE9" s="314"/>
    </row>
    <row r="10" spans="1:31" s="317" customFormat="1" ht="17.399999999999999" customHeight="1">
      <c r="A10" s="284">
        <f>A11</f>
        <v>62037631</v>
      </c>
      <c r="B10" s="395" t="s">
        <v>240</v>
      </c>
      <c r="C10" s="367">
        <f>C11</f>
        <v>35032354</v>
      </c>
      <c r="D10" s="367">
        <f>D11</f>
        <v>34938919</v>
      </c>
      <c r="E10" s="290">
        <f t="shared" si="0"/>
        <v>93435</v>
      </c>
      <c r="F10" s="165"/>
      <c r="G10" s="316"/>
      <c r="H10" s="166"/>
      <c r="I10" s="167"/>
      <c r="J10" s="313"/>
      <c r="K10" s="314"/>
      <c r="L10" s="314"/>
      <c r="M10" s="314"/>
      <c r="N10" s="314"/>
      <c r="O10" s="314"/>
      <c r="P10" s="314"/>
      <c r="Q10" s="314"/>
      <c r="R10" s="314"/>
      <c r="S10" s="314"/>
      <c r="T10" s="314"/>
      <c r="U10" s="314"/>
      <c r="V10" s="314"/>
      <c r="W10" s="314"/>
      <c r="X10" s="314"/>
      <c r="Y10" s="314"/>
      <c r="Z10" s="314"/>
      <c r="AA10" s="314"/>
      <c r="AB10" s="314"/>
      <c r="AC10" s="314"/>
      <c r="AD10" s="314"/>
      <c r="AE10" s="314"/>
    </row>
    <row r="11" spans="1:31" ht="18" customHeight="1">
      <c r="A11" s="177">
        <v>62037631</v>
      </c>
      <c r="B11" s="187" t="s">
        <v>49</v>
      </c>
      <c r="C11" s="166">
        <v>35032354</v>
      </c>
      <c r="D11" s="166">
        <v>34938919</v>
      </c>
      <c r="E11" s="289">
        <f t="shared" si="0"/>
        <v>93435</v>
      </c>
      <c r="F11" s="177">
        <v>17325</v>
      </c>
      <c r="G11" s="318" t="s">
        <v>119</v>
      </c>
      <c r="H11" s="166"/>
      <c r="I11" s="166"/>
      <c r="J11" s="319"/>
      <c r="K11" s="314"/>
      <c r="L11" s="314"/>
      <c r="M11" s="314"/>
      <c r="N11" s="314"/>
      <c r="O11" s="314"/>
      <c r="P11" s="314"/>
      <c r="Q11" s="314"/>
      <c r="R11" s="314"/>
      <c r="S11" s="314"/>
      <c r="T11" s="314"/>
      <c r="U11" s="314"/>
      <c r="V11" s="314"/>
      <c r="W11" s="314"/>
      <c r="X11" s="314"/>
      <c r="Y11" s="314"/>
      <c r="Z11" s="314"/>
      <c r="AA11" s="314"/>
      <c r="AB11" s="314"/>
      <c r="AC11" s="314"/>
      <c r="AD11" s="314"/>
      <c r="AE11" s="314"/>
    </row>
    <row r="12" spans="1:31" ht="22.8" customHeight="1">
      <c r="A12" s="165">
        <f>A13+A21+A24+A25</f>
        <v>1765045897</v>
      </c>
      <c r="B12" s="396" t="s">
        <v>241</v>
      </c>
      <c r="C12" s="167">
        <f>C13+C21+C24+C25</f>
        <v>2264035083</v>
      </c>
      <c r="D12" s="167">
        <f>D13+D21+D24+D25</f>
        <v>2043157200</v>
      </c>
      <c r="E12" s="290">
        <f t="shared" si="0"/>
        <v>220877883</v>
      </c>
      <c r="F12" s="177"/>
      <c r="G12" s="318"/>
      <c r="H12" s="166"/>
      <c r="I12" s="166"/>
      <c r="J12" s="319"/>
      <c r="K12" s="314"/>
      <c r="L12" s="314"/>
      <c r="M12" s="314"/>
      <c r="N12" s="314"/>
      <c r="O12" s="314"/>
      <c r="P12" s="314"/>
      <c r="Q12" s="314"/>
      <c r="R12" s="314"/>
      <c r="S12" s="314"/>
      <c r="T12" s="314"/>
      <c r="U12" s="314"/>
      <c r="V12" s="314"/>
      <c r="W12" s="314"/>
      <c r="X12" s="314"/>
      <c r="Y12" s="314"/>
      <c r="Z12" s="314"/>
      <c r="AA12" s="314"/>
      <c r="AB12" s="314"/>
      <c r="AC12" s="314"/>
      <c r="AD12" s="314"/>
      <c r="AE12" s="314"/>
    </row>
    <row r="13" spans="1:31" ht="30">
      <c r="A13" s="177">
        <v>164554577</v>
      </c>
      <c r="B13" s="187" t="s">
        <v>242</v>
      </c>
      <c r="C13" s="166">
        <f>SUM(C14:C17)</f>
        <v>204175719</v>
      </c>
      <c r="D13" s="166">
        <f>SUM(D14:D17)</f>
        <v>184223040</v>
      </c>
      <c r="E13" s="289">
        <f t="shared" si="0"/>
        <v>19952679</v>
      </c>
      <c r="F13" s="165" t="e">
        <f>#REF!+F19</f>
        <v>#REF!</v>
      </c>
      <c r="G13" s="312" t="s">
        <v>121</v>
      </c>
      <c r="H13" s="167" t="e">
        <f>#REF!+H19</f>
        <v>#REF!</v>
      </c>
      <c r="I13" s="167" t="e">
        <f>#REF!+I19</f>
        <v>#REF!</v>
      </c>
      <c r="J13" s="313" t="e">
        <f>H13-I13</f>
        <v>#REF!</v>
      </c>
      <c r="K13" s="314"/>
      <c r="L13" s="314"/>
      <c r="M13" s="314"/>
      <c r="N13" s="314"/>
      <c r="O13" s="314"/>
      <c r="P13" s="314"/>
      <c r="Q13" s="314"/>
      <c r="R13" s="314"/>
      <c r="S13" s="314"/>
      <c r="T13" s="314"/>
      <c r="U13" s="314"/>
      <c r="V13" s="314"/>
      <c r="W13" s="314"/>
      <c r="X13" s="314"/>
      <c r="Y13" s="314"/>
      <c r="Z13" s="314"/>
      <c r="AA13" s="314"/>
      <c r="AB13" s="314"/>
      <c r="AC13" s="314"/>
      <c r="AD13" s="314"/>
      <c r="AE13" s="314"/>
    </row>
    <row r="14" spans="1:31" ht="18.75" hidden="1" customHeight="1">
      <c r="A14" s="177">
        <f>61157077+996725</f>
        <v>62153802</v>
      </c>
      <c r="B14" s="199" t="s">
        <v>151</v>
      </c>
      <c r="C14" s="166">
        <v>96261505</v>
      </c>
      <c r="D14" s="166">
        <v>86404289</v>
      </c>
      <c r="E14" s="289">
        <f t="shared" si="0"/>
        <v>9857216</v>
      </c>
      <c r="F14" s="165"/>
      <c r="G14" s="312"/>
      <c r="H14" s="167"/>
      <c r="I14" s="167"/>
      <c r="J14" s="313"/>
      <c r="K14" s="314"/>
      <c r="L14" s="314"/>
      <c r="M14" s="314"/>
      <c r="N14" s="314"/>
      <c r="O14" s="314"/>
      <c r="P14" s="314"/>
      <c r="Q14" s="314"/>
      <c r="R14" s="314"/>
      <c r="S14" s="314"/>
      <c r="T14" s="314"/>
      <c r="U14" s="314"/>
      <c r="V14" s="314"/>
      <c r="W14" s="314"/>
      <c r="X14" s="314"/>
      <c r="Y14" s="314"/>
      <c r="Z14" s="314"/>
      <c r="AA14" s="314"/>
      <c r="AB14" s="314"/>
      <c r="AC14" s="314"/>
      <c r="AD14" s="314"/>
      <c r="AE14" s="314"/>
    </row>
    <row r="15" spans="1:31" ht="18.75" hidden="1" customHeight="1">
      <c r="A15" s="177">
        <f>140000+154</f>
        <v>140154</v>
      </c>
      <c r="B15" s="187" t="s">
        <v>52</v>
      </c>
      <c r="C15" s="166">
        <v>0</v>
      </c>
      <c r="D15" s="166">
        <v>954995</v>
      </c>
      <c r="E15" s="289"/>
      <c r="F15" s="177">
        <v>607064832</v>
      </c>
      <c r="G15" s="318" t="s">
        <v>123</v>
      </c>
      <c r="H15" s="166">
        <v>841452868</v>
      </c>
      <c r="I15" s="166">
        <v>717933088</v>
      </c>
      <c r="J15" s="319">
        <f>H15-I15</f>
        <v>123519780</v>
      </c>
      <c r="K15" s="314"/>
      <c r="L15" s="314"/>
      <c r="M15" s="314"/>
      <c r="N15" s="314"/>
      <c r="O15" s="314"/>
      <c r="P15" s="314"/>
      <c r="Q15" s="314"/>
      <c r="R15" s="314"/>
      <c r="S15" s="314"/>
      <c r="T15" s="314"/>
      <c r="U15" s="314"/>
      <c r="V15" s="314"/>
      <c r="W15" s="314"/>
      <c r="X15" s="314"/>
      <c r="Y15" s="314"/>
      <c r="Z15" s="314"/>
      <c r="AA15" s="314"/>
      <c r="AB15" s="314"/>
      <c r="AC15" s="314"/>
      <c r="AD15" s="314"/>
      <c r="AE15" s="314"/>
    </row>
    <row r="16" spans="1:31" ht="18.75" hidden="1" customHeight="1">
      <c r="A16" s="177">
        <f>7248638+243929-1</f>
        <v>7492566</v>
      </c>
      <c r="B16" s="187" t="s">
        <v>152</v>
      </c>
      <c r="C16" s="166"/>
      <c r="D16" s="166"/>
      <c r="E16" s="289"/>
      <c r="F16" s="177"/>
      <c r="G16" s="318"/>
      <c r="H16" s="166"/>
      <c r="I16" s="166"/>
      <c r="J16" s="319"/>
      <c r="K16" s="314"/>
      <c r="L16" s="314"/>
      <c r="M16" s="314"/>
      <c r="N16" s="314"/>
      <c r="O16" s="314"/>
      <c r="P16" s="314"/>
      <c r="Q16" s="314"/>
      <c r="R16" s="314"/>
      <c r="S16" s="314"/>
      <c r="T16" s="314"/>
      <c r="U16" s="314"/>
      <c r="V16" s="314"/>
      <c r="W16" s="314"/>
      <c r="X16" s="314"/>
      <c r="Y16" s="314"/>
      <c r="Z16" s="314"/>
      <c r="AA16" s="314"/>
      <c r="AB16" s="314"/>
      <c r="AC16" s="314"/>
      <c r="AD16" s="314"/>
      <c r="AE16" s="314"/>
    </row>
    <row r="17" spans="1:31" ht="18.75" hidden="1" customHeight="1">
      <c r="A17" s="177">
        <f>57417293+1715674</f>
        <v>59132967</v>
      </c>
      <c r="B17" s="187" t="s">
        <v>92</v>
      </c>
      <c r="C17" s="166">
        <v>107914214</v>
      </c>
      <c r="D17" s="166">
        <v>96863756</v>
      </c>
      <c r="E17" s="289">
        <f>C17-D17</f>
        <v>11050458</v>
      </c>
      <c r="F17" s="177">
        <v>40518312</v>
      </c>
      <c r="G17" s="318" t="s">
        <v>124</v>
      </c>
      <c r="H17" s="166">
        <v>108418048</v>
      </c>
      <c r="I17" s="166">
        <v>72229779</v>
      </c>
      <c r="J17" s="319">
        <f>H17-I17</f>
        <v>36188269</v>
      </c>
      <c r="K17" s="314"/>
      <c r="L17" s="314"/>
      <c r="M17" s="314"/>
      <c r="N17" s="314"/>
      <c r="O17" s="314"/>
      <c r="P17" s="314"/>
      <c r="Q17" s="314"/>
      <c r="R17" s="314"/>
      <c r="S17" s="314"/>
      <c r="T17" s="314"/>
      <c r="U17" s="314"/>
      <c r="V17" s="314"/>
      <c r="W17" s="314"/>
      <c r="X17" s="314"/>
      <c r="Y17" s="314"/>
      <c r="Z17" s="314"/>
      <c r="AA17" s="314"/>
      <c r="AB17" s="314"/>
      <c r="AC17" s="314"/>
      <c r="AD17" s="314"/>
      <c r="AE17" s="314"/>
    </row>
    <row r="18" spans="1:31" ht="17.25" hidden="1" customHeight="1">
      <c r="A18" s="177">
        <v>-949322</v>
      </c>
      <c r="B18" s="187" t="s">
        <v>47</v>
      </c>
      <c r="C18" s="373"/>
      <c r="D18" s="373"/>
      <c r="E18" s="289"/>
      <c r="F18" s="177"/>
      <c r="G18" s="318"/>
      <c r="H18" s="166"/>
      <c r="I18" s="166"/>
      <c r="J18" s="319"/>
      <c r="K18" s="314"/>
      <c r="L18" s="314"/>
      <c r="M18" s="314"/>
      <c r="N18" s="314"/>
      <c r="O18" s="314"/>
      <c r="P18" s="314"/>
      <c r="Q18" s="314"/>
      <c r="R18" s="314"/>
      <c r="S18" s="314"/>
      <c r="T18" s="314"/>
      <c r="U18" s="314"/>
      <c r="V18" s="314"/>
      <c r="W18" s="314"/>
      <c r="X18" s="314"/>
      <c r="Y18" s="314"/>
      <c r="Z18" s="314"/>
      <c r="AA18" s="314"/>
      <c r="AB18" s="314"/>
      <c r="AC18" s="314"/>
      <c r="AD18" s="314"/>
      <c r="AE18" s="314"/>
    </row>
    <row r="19" spans="1:31" ht="17.25" hidden="1" customHeight="1">
      <c r="A19" s="271">
        <f>1800000+57000</f>
        <v>1857000</v>
      </c>
      <c r="B19" s="187" t="s">
        <v>220</v>
      </c>
      <c r="C19" s="166"/>
      <c r="D19" s="166"/>
      <c r="E19" s="289"/>
      <c r="F19" s="320">
        <f>+F21</f>
        <v>899197</v>
      </c>
      <c r="G19" s="316" t="s">
        <v>125</v>
      </c>
      <c r="H19" s="167">
        <f>H21</f>
        <v>1613791</v>
      </c>
      <c r="I19" s="167">
        <f>I21</f>
        <v>1224828</v>
      </c>
      <c r="J19" s="313">
        <f>H19-I19</f>
        <v>388963</v>
      </c>
      <c r="K19" s="314"/>
      <c r="L19" s="314"/>
      <c r="M19" s="314"/>
      <c r="N19" s="314"/>
      <c r="O19" s="314"/>
      <c r="P19" s="314"/>
      <c r="Q19" s="314"/>
      <c r="R19" s="314"/>
      <c r="S19" s="314"/>
      <c r="T19" s="314"/>
      <c r="U19" s="314"/>
      <c r="V19" s="314"/>
      <c r="W19" s="314"/>
      <c r="X19" s="314"/>
      <c r="Y19" s="314"/>
      <c r="Z19" s="314"/>
      <c r="AA19" s="314"/>
      <c r="AB19" s="314"/>
      <c r="AC19" s="314"/>
      <c r="AD19" s="314"/>
      <c r="AE19" s="314"/>
    </row>
    <row r="20" spans="1:31" ht="2.4" customHeight="1">
      <c r="A20" s="271">
        <f>516875-755</f>
        <v>516120</v>
      </c>
      <c r="B20" s="187" t="s">
        <v>221</v>
      </c>
      <c r="C20" s="166"/>
      <c r="D20" s="166"/>
      <c r="E20" s="289"/>
      <c r="F20" s="320"/>
      <c r="G20" s="316"/>
      <c r="H20" s="167"/>
      <c r="I20" s="167"/>
      <c r="J20" s="313"/>
      <c r="K20" s="314"/>
      <c r="L20" s="314"/>
      <c r="M20" s="314"/>
      <c r="N20" s="314"/>
      <c r="O20" s="314"/>
      <c r="P20" s="314"/>
      <c r="Q20" s="314"/>
      <c r="R20" s="314"/>
      <c r="S20" s="314"/>
      <c r="T20" s="314"/>
      <c r="U20" s="314"/>
      <c r="V20" s="314"/>
      <c r="W20" s="314"/>
      <c r="X20" s="314"/>
      <c r="Y20" s="314"/>
      <c r="Z20" s="314"/>
      <c r="AA20" s="314"/>
      <c r="AB20" s="314"/>
      <c r="AC20" s="314"/>
      <c r="AD20" s="314"/>
      <c r="AE20" s="314"/>
    </row>
    <row r="21" spans="1:31" ht="23.4" customHeight="1">
      <c r="A21" s="177">
        <v>79983335</v>
      </c>
      <c r="B21" s="187" t="s">
        <v>243</v>
      </c>
      <c r="C21" s="166">
        <f>SUM(C22:C23)</f>
        <v>247067820</v>
      </c>
      <c r="D21" s="166">
        <f>SUM(D22:D23)</f>
        <v>235710901</v>
      </c>
      <c r="E21" s="289">
        <f t="shared" ref="E21:E32" si="1">C21-D21</f>
        <v>11356919</v>
      </c>
      <c r="F21" s="271">
        <v>899197</v>
      </c>
      <c r="G21" s="318" t="s">
        <v>126</v>
      </c>
      <c r="H21" s="166">
        <v>1613791</v>
      </c>
      <c r="I21" s="166">
        <v>1224828</v>
      </c>
      <c r="J21" s="319">
        <f>H21-I21</f>
        <v>388963</v>
      </c>
      <c r="K21" s="314"/>
      <c r="L21" s="314"/>
      <c r="M21" s="314"/>
      <c r="N21" s="314"/>
      <c r="O21" s="314"/>
      <c r="P21" s="314"/>
      <c r="Q21" s="314"/>
      <c r="R21" s="314"/>
      <c r="S21" s="314"/>
      <c r="T21" s="314"/>
      <c r="U21" s="314"/>
      <c r="V21" s="314"/>
      <c r="W21" s="314"/>
      <c r="X21" s="314"/>
      <c r="Y21" s="314"/>
      <c r="Z21" s="314"/>
      <c r="AA21" s="314"/>
      <c r="AB21" s="314"/>
      <c r="AC21" s="314"/>
      <c r="AD21" s="314"/>
      <c r="AE21" s="314"/>
    </row>
    <row r="22" spans="1:31" ht="17.25" hidden="1" customHeight="1">
      <c r="A22" s="177">
        <v>48729528</v>
      </c>
      <c r="B22" s="187" t="s">
        <v>51</v>
      </c>
      <c r="C22" s="166">
        <v>56236985</v>
      </c>
      <c r="D22" s="166">
        <v>50478295</v>
      </c>
      <c r="E22" s="289">
        <f t="shared" si="1"/>
        <v>5758690</v>
      </c>
      <c r="F22" s="177"/>
      <c r="G22" s="321"/>
      <c r="H22" s="166"/>
      <c r="I22" s="166"/>
      <c r="J22" s="319"/>
      <c r="K22" s="314"/>
      <c r="L22" s="314"/>
      <c r="M22" s="314"/>
      <c r="N22" s="314"/>
      <c r="O22" s="314"/>
      <c r="P22" s="314"/>
      <c r="Q22" s="314"/>
      <c r="R22" s="314"/>
      <c r="S22" s="314"/>
      <c r="T22" s="314"/>
      <c r="U22" s="314"/>
      <c r="V22" s="314"/>
      <c r="W22" s="314"/>
      <c r="X22" s="314"/>
      <c r="Y22" s="314"/>
      <c r="Z22" s="314"/>
      <c r="AA22" s="314"/>
      <c r="AB22" s="314"/>
      <c r="AC22" s="314"/>
      <c r="AD22" s="314"/>
      <c r="AE22" s="314"/>
    </row>
    <row r="23" spans="1:31" ht="23.4" hidden="1" customHeight="1">
      <c r="A23" s="177">
        <v>23653374</v>
      </c>
      <c r="B23" s="187" t="s">
        <v>52</v>
      </c>
      <c r="C23" s="166">
        <v>190830835</v>
      </c>
      <c r="D23" s="166">
        <v>185232606</v>
      </c>
      <c r="E23" s="289">
        <f t="shared" si="1"/>
        <v>5598229</v>
      </c>
      <c r="F23" s="177"/>
      <c r="G23" s="321"/>
      <c r="H23" s="166"/>
      <c r="I23" s="166"/>
      <c r="J23" s="319"/>
      <c r="K23" s="314"/>
      <c r="L23" s="314"/>
      <c r="M23" s="314"/>
      <c r="N23" s="314"/>
      <c r="O23" s="314"/>
      <c r="P23" s="314"/>
      <c r="Q23" s="314"/>
      <c r="R23" s="314"/>
      <c r="S23" s="314"/>
      <c r="T23" s="314"/>
      <c r="U23" s="314"/>
      <c r="V23" s="314"/>
      <c r="W23" s="314"/>
      <c r="X23" s="314"/>
      <c r="Y23" s="314"/>
      <c r="Z23" s="314"/>
      <c r="AA23" s="314"/>
      <c r="AB23" s="314"/>
      <c r="AC23" s="314"/>
      <c r="AD23" s="314"/>
      <c r="AE23" s="314"/>
    </row>
    <row r="24" spans="1:31" ht="22.8" customHeight="1">
      <c r="A24" s="177">
        <v>1186070206</v>
      </c>
      <c r="B24" s="187" t="s">
        <v>244</v>
      </c>
      <c r="C24" s="166">
        <v>1621246405</v>
      </c>
      <c r="D24" s="166">
        <v>1432492164</v>
      </c>
      <c r="E24" s="289">
        <f t="shared" si="1"/>
        <v>188754241</v>
      </c>
      <c r="F24" s="322"/>
      <c r="G24" s="323"/>
      <c r="H24" s="324"/>
      <c r="I24" s="324"/>
      <c r="J24" s="325"/>
      <c r="K24" s="314"/>
      <c r="L24" s="314"/>
      <c r="M24" s="314"/>
      <c r="N24" s="314"/>
      <c r="O24" s="314"/>
      <c r="P24" s="314"/>
      <c r="Q24" s="314"/>
      <c r="R24" s="314"/>
      <c r="S24" s="314"/>
      <c r="T24" s="314"/>
      <c r="U24" s="314"/>
      <c r="V24" s="314"/>
      <c r="W24" s="314"/>
      <c r="X24" s="314"/>
      <c r="Y24" s="314"/>
      <c r="Z24" s="314"/>
      <c r="AA24" s="314"/>
      <c r="AB24" s="314"/>
      <c r="AC24" s="314"/>
      <c r="AD24" s="314"/>
      <c r="AE24" s="314"/>
    </row>
    <row r="25" spans="1:31" ht="22.8" customHeight="1">
      <c r="A25" s="177">
        <v>334437779</v>
      </c>
      <c r="B25" s="187" t="s">
        <v>245</v>
      </c>
      <c r="C25" s="166">
        <f>C26+C27</f>
        <v>191545139</v>
      </c>
      <c r="D25" s="166">
        <f>D26+D27</f>
        <v>190731095</v>
      </c>
      <c r="E25" s="289">
        <f t="shared" si="1"/>
        <v>814044</v>
      </c>
      <c r="F25" s="322"/>
      <c r="G25" s="323"/>
      <c r="H25" s="324"/>
      <c r="I25" s="324"/>
      <c r="J25" s="325"/>
      <c r="K25" s="314"/>
      <c r="L25" s="314"/>
      <c r="M25" s="314"/>
      <c r="N25" s="314"/>
      <c r="O25" s="314"/>
      <c r="P25" s="314"/>
      <c r="Q25" s="314"/>
      <c r="R25" s="314"/>
      <c r="S25" s="314"/>
      <c r="T25" s="314"/>
      <c r="U25" s="314"/>
      <c r="V25" s="314"/>
      <c r="W25" s="314"/>
      <c r="X25" s="314"/>
      <c r="Y25" s="314"/>
      <c r="Z25" s="314"/>
      <c r="AA25" s="314"/>
      <c r="AB25" s="314"/>
      <c r="AC25" s="314"/>
      <c r="AD25" s="314"/>
      <c r="AE25" s="314"/>
    </row>
    <row r="26" spans="1:31" ht="22.2" hidden="1" customHeight="1">
      <c r="A26" s="177">
        <v>149769279</v>
      </c>
      <c r="B26" s="398" t="s">
        <v>258</v>
      </c>
      <c r="C26" s="166">
        <v>188505302</v>
      </c>
      <c r="D26" s="166">
        <v>188002538</v>
      </c>
      <c r="E26" s="289">
        <f t="shared" si="1"/>
        <v>502764</v>
      </c>
      <c r="F26" s="322"/>
      <c r="G26" s="323"/>
      <c r="H26" s="324"/>
      <c r="I26" s="324"/>
      <c r="J26" s="325"/>
      <c r="K26" s="314"/>
      <c r="L26" s="314"/>
      <c r="M26" s="314"/>
      <c r="N26" s="314"/>
      <c r="O26" s="314"/>
      <c r="P26" s="314"/>
      <c r="Q26" s="314"/>
      <c r="R26" s="314"/>
      <c r="S26" s="314"/>
      <c r="T26" s="314"/>
      <c r="U26" s="314"/>
      <c r="V26" s="314"/>
      <c r="W26" s="314"/>
      <c r="X26" s="314"/>
      <c r="Y26" s="314"/>
      <c r="Z26" s="314"/>
      <c r="AA26" s="314"/>
      <c r="AB26" s="314"/>
      <c r="AC26" s="314"/>
      <c r="AD26" s="314"/>
      <c r="AE26" s="314"/>
    </row>
    <row r="27" spans="1:31" ht="22.2" hidden="1" customHeight="1">
      <c r="A27" s="177">
        <v>2050000</v>
      </c>
      <c r="B27" s="398" t="s">
        <v>259</v>
      </c>
      <c r="C27" s="166">
        <v>3039837</v>
      </c>
      <c r="D27" s="166">
        <v>2728557</v>
      </c>
      <c r="E27" s="289">
        <f t="shared" si="1"/>
        <v>311280</v>
      </c>
      <c r="F27" s="322"/>
      <c r="G27" s="323"/>
      <c r="H27" s="324"/>
      <c r="I27" s="324"/>
      <c r="J27" s="325"/>
      <c r="K27" s="314"/>
      <c r="L27" s="314"/>
      <c r="M27" s="314"/>
      <c r="N27" s="314"/>
      <c r="O27" s="314"/>
      <c r="P27" s="314"/>
      <c r="Q27" s="314"/>
      <c r="R27" s="314"/>
      <c r="S27" s="314"/>
      <c r="T27" s="314"/>
      <c r="U27" s="314"/>
      <c r="V27" s="314"/>
      <c r="W27" s="314"/>
      <c r="X27" s="314"/>
      <c r="Y27" s="314"/>
      <c r="Z27" s="314"/>
      <c r="AA27" s="314"/>
      <c r="AB27" s="314"/>
      <c r="AC27" s="314"/>
      <c r="AD27" s="314"/>
      <c r="AE27" s="314"/>
    </row>
    <row r="28" spans="1:31" ht="22.2" customHeight="1">
      <c r="A28" s="165">
        <f>A29+A30+A31+A32</f>
        <v>42328690</v>
      </c>
      <c r="B28" s="396" t="s">
        <v>265</v>
      </c>
      <c r="C28" s="167">
        <f>C29+C30+C31</f>
        <v>47888831</v>
      </c>
      <c r="D28" s="167">
        <f>D29+D30+D31</f>
        <v>45284419</v>
      </c>
      <c r="E28" s="290">
        <f>C28-D28</f>
        <v>2604412</v>
      </c>
      <c r="F28" s="322"/>
      <c r="G28" s="323"/>
      <c r="H28" s="324"/>
      <c r="I28" s="324"/>
      <c r="J28" s="325"/>
      <c r="K28" s="314"/>
      <c r="L28" s="314"/>
      <c r="M28" s="314"/>
      <c r="N28" s="314"/>
      <c r="O28" s="314"/>
      <c r="P28" s="314"/>
      <c r="Q28" s="314"/>
      <c r="R28" s="314"/>
      <c r="S28" s="314"/>
      <c r="T28" s="314"/>
      <c r="U28" s="314"/>
      <c r="V28" s="314"/>
      <c r="W28" s="314"/>
      <c r="X28" s="314"/>
      <c r="Y28" s="314"/>
      <c r="Z28" s="314"/>
      <c r="AA28" s="314"/>
      <c r="AB28" s="314"/>
      <c r="AC28" s="314"/>
      <c r="AD28" s="314"/>
      <c r="AE28" s="314"/>
    </row>
    <row r="29" spans="1:31" ht="22.2" customHeight="1">
      <c r="A29" s="177">
        <v>39904136</v>
      </c>
      <c r="B29" s="187" t="s">
        <v>246</v>
      </c>
      <c r="C29" s="166">
        <v>45338860</v>
      </c>
      <c r="D29" s="166">
        <v>43160466</v>
      </c>
      <c r="E29" s="289">
        <f t="shared" si="1"/>
        <v>2178394</v>
      </c>
      <c r="F29" s="322"/>
      <c r="G29" s="321"/>
      <c r="H29" s="324"/>
      <c r="I29" s="324"/>
      <c r="J29" s="326"/>
      <c r="K29" s="314"/>
      <c r="L29" s="314"/>
      <c r="M29" s="314"/>
      <c r="N29" s="314"/>
      <c r="O29" s="314"/>
      <c r="P29" s="314"/>
      <c r="Q29" s="314"/>
      <c r="R29" s="314"/>
      <c r="S29" s="314"/>
      <c r="T29" s="314"/>
      <c r="U29" s="314"/>
      <c r="V29" s="314"/>
      <c r="W29" s="314"/>
      <c r="X29" s="314"/>
      <c r="Y29" s="314"/>
      <c r="Z29" s="314"/>
      <c r="AA29" s="314"/>
      <c r="AB29" s="314"/>
      <c r="AC29" s="314"/>
      <c r="AD29" s="314"/>
      <c r="AE29" s="314"/>
    </row>
    <row r="30" spans="1:31" ht="22.2" customHeight="1">
      <c r="A30" s="177">
        <v>1158</v>
      </c>
      <c r="B30" s="187" t="s">
        <v>247</v>
      </c>
      <c r="C30" s="166">
        <v>1629</v>
      </c>
      <c r="D30" s="166">
        <v>1585</v>
      </c>
      <c r="E30" s="289">
        <f t="shared" si="1"/>
        <v>44</v>
      </c>
      <c r="F30" s="322"/>
      <c r="G30" s="327"/>
      <c r="H30" s="324"/>
      <c r="I30" s="324"/>
      <c r="J30" s="326"/>
      <c r="K30" s="314"/>
      <c r="L30" s="314"/>
      <c r="M30" s="314"/>
      <c r="N30" s="314"/>
      <c r="O30" s="314"/>
      <c r="P30" s="314"/>
      <c r="Q30" s="314"/>
      <c r="R30" s="314"/>
      <c r="S30" s="314"/>
      <c r="T30" s="314"/>
      <c r="U30" s="314"/>
      <c r="V30" s="314"/>
      <c r="W30" s="314"/>
      <c r="X30" s="314"/>
      <c r="Y30" s="314"/>
      <c r="Z30" s="314"/>
      <c r="AA30" s="314"/>
      <c r="AB30" s="314"/>
      <c r="AC30" s="314"/>
      <c r="AD30" s="314"/>
      <c r="AE30" s="314"/>
    </row>
    <row r="31" spans="1:31" ht="22.2" customHeight="1">
      <c r="A31" s="177">
        <v>2375702</v>
      </c>
      <c r="B31" s="187" t="s">
        <v>248</v>
      </c>
      <c r="C31" s="166">
        <v>2548342</v>
      </c>
      <c r="D31" s="166">
        <v>2122368</v>
      </c>
      <c r="E31" s="289">
        <f t="shared" si="1"/>
        <v>425974</v>
      </c>
      <c r="F31" s="322"/>
      <c r="G31" s="327"/>
      <c r="H31" s="324"/>
      <c r="I31" s="324"/>
      <c r="J31" s="326"/>
      <c r="K31" s="314"/>
      <c r="L31" s="314"/>
      <c r="M31" s="314"/>
      <c r="N31" s="314"/>
      <c r="O31" s="314"/>
      <c r="P31" s="314"/>
      <c r="Q31" s="314"/>
      <c r="R31" s="314"/>
      <c r="S31" s="314"/>
      <c r="T31" s="314"/>
      <c r="U31" s="314"/>
      <c r="V31" s="314"/>
      <c r="W31" s="314"/>
      <c r="X31" s="314"/>
      <c r="Y31" s="314"/>
      <c r="Z31" s="314"/>
      <c r="AA31" s="314"/>
      <c r="AB31" s="314"/>
      <c r="AC31" s="314"/>
      <c r="AD31" s="314"/>
      <c r="AE31" s="314"/>
    </row>
    <row r="32" spans="1:31" ht="22.2" customHeight="1">
      <c r="A32" s="177">
        <v>47694</v>
      </c>
      <c r="B32" s="187" t="s">
        <v>56</v>
      </c>
      <c r="C32" s="166">
        <v>0</v>
      </c>
      <c r="D32" s="166">
        <v>0</v>
      </c>
      <c r="E32" s="319">
        <f t="shared" si="1"/>
        <v>0</v>
      </c>
      <c r="F32" s="322"/>
      <c r="G32" s="327"/>
      <c r="H32" s="324"/>
      <c r="I32" s="324"/>
      <c r="J32" s="326"/>
      <c r="K32" s="314"/>
      <c r="L32" s="314"/>
      <c r="M32" s="314"/>
      <c r="N32" s="314"/>
      <c r="O32" s="314"/>
      <c r="P32" s="314"/>
      <c r="Q32" s="314"/>
      <c r="R32" s="314"/>
      <c r="S32" s="314"/>
      <c r="T32" s="314"/>
      <c r="U32" s="314"/>
      <c r="V32" s="314"/>
      <c r="W32" s="314"/>
      <c r="X32" s="314"/>
      <c r="Y32" s="314"/>
      <c r="Z32" s="314"/>
      <c r="AA32" s="314"/>
      <c r="AB32" s="314"/>
      <c r="AC32" s="314"/>
      <c r="AD32" s="314"/>
      <c r="AE32" s="314"/>
    </row>
    <row r="33" spans="1:31" s="317" customFormat="1" ht="25.2" customHeight="1">
      <c r="A33" s="284">
        <f>A34</f>
        <v>2110012</v>
      </c>
      <c r="B33" s="396" t="s">
        <v>260</v>
      </c>
      <c r="C33" s="166">
        <f>C34</f>
        <v>0</v>
      </c>
      <c r="D33" s="166">
        <f>D34</f>
        <v>0</v>
      </c>
      <c r="E33" s="319">
        <f>E34</f>
        <v>0</v>
      </c>
      <c r="F33" s="165">
        <f>SUM(F34:F38)</f>
        <v>17325</v>
      </c>
      <c r="G33" s="316" t="s">
        <v>118</v>
      </c>
      <c r="H33" s="166"/>
      <c r="I33" s="167"/>
      <c r="J33" s="313"/>
      <c r="K33" s="314"/>
      <c r="L33" s="314"/>
      <c r="M33" s="314"/>
      <c r="N33" s="314"/>
      <c r="O33" s="314"/>
      <c r="P33" s="314"/>
      <c r="Q33" s="314"/>
      <c r="R33" s="314"/>
      <c r="S33" s="314"/>
      <c r="T33" s="314"/>
      <c r="U33" s="314"/>
      <c r="V33" s="314"/>
      <c r="W33" s="314"/>
      <c r="X33" s="314"/>
      <c r="Y33" s="314"/>
      <c r="Z33" s="314"/>
      <c r="AA33" s="314"/>
      <c r="AB33" s="314"/>
      <c r="AC33" s="314"/>
      <c r="AD33" s="314"/>
      <c r="AE33" s="314"/>
    </row>
    <row r="34" spans="1:31" ht="23.4" customHeight="1">
      <c r="A34" s="177">
        <v>2110012</v>
      </c>
      <c r="B34" s="187" t="s">
        <v>249</v>
      </c>
      <c r="C34" s="166">
        <v>0</v>
      </c>
      <c r="D34" s="166">
        <v>0</v>
      </c>
      <c r="E34" s="319">
        <v>0</v>
      </c>
      <c r="F34" s="177">
        <v>17325</v>
      </c>
      <c r="G34" s="318" t="s">
        <v>119</v>
      </c>
      <c r="H34" s="166"/>
      <c r="I34" s="166"/>
      <c r="J34" s="319"/>
      <c r="K34" s="314"/>
      <c r="L34" s="314"/>
      <c r="M34" s="314"/>
      <c r="N34" s="314"/>
      <c r="O34" s="314"/>
      <c r="P34" s="314"/>
      <c r="Q34" s="314"/>
      <c r="R34" s="314"/>
      <c r="S34" s="314"/>
      <c r="T34" s="314"/>
      <c r="U34" s="314"/>
      <c r="V34" s="314"/>
      <c r="W34" s="314"/>
      <c r="X34" s="314"/>
      <c r="Y34" s="314"/>
      <c r="Z34" s="314"/>
      <c r="AA34" s="314"/>
      <c r="AB34" s="314"/>
      <c r="AC34" s="314"/>
      <c r="AD34" s="314"/>
      <c r="AE34" s="314"/>
    </row>
    <row r="35" spans="1:31" ht="25.2" customHeight="1">
      <c r="A35" s="165">
        <f>A36</f>
        <v>202950341</v>
      </c>
      <c r="B35" s="368" t="s">
        <v>263</v>
      </c>
      <c r="C35" s="167">
        <f>C36</f>
        <v>234130071</v>
      </c>
      <c r="D35" s="167">
        <f>D36</f>
        <v>195700966</v>
      </c>
      <c r="E35" s="290">
        <f t="shared" ref="E35:E49" si="2">C35-D35</f>
        <v>38429105</v>
      </c>
      <c r="F35" s="177"/>
      <c r="G35" s="318"/>
      <c r="H35" s="166"/>
      <c r="I35" s="166"/>
      <c r="J35" s="319"/>
      <c r="K35" s="314"/>
      <c r="L35" s="314"/>
      <c r="M35" s="314"/>
      <c r="N35" s="314"/>
      <c r="O35" s="314"/>
      <c r="P35" s="314"/>
      <c r="Q35" s="314"/>
      <c r="R35" s="314"/>
      <c r="S35" s="314"/>
      <c r="T35" s="314"/>
      <c r="U35" s="314"/>
      <c r="V35" s="314"/>
      <c r="W35" s="314"/>
      <c r="X35" s="314"/>
      <c r="Y35" s="314"/>
      <c r="Z35" s="314"/>
      <c r="AA35" s="314"/>
      <c r="AB35" s="314"/>
      <c r="AC35" s="314"/>
      <c r="AD35" s="314"/>
      <c r="AE35" s="314"/>
    </row>
    <row r="36" spans="1:31" ht="21" customHeight="1">
      <c r="A36" s="165">
        <f>A37+A40+A42</f>
        <v>202950341</v>
      </c>
      <c r="B36" s="396" t="s">
        <v>261</v>
      </c>
      <c r="C36" s="167">
        <f>C37+C40+C42</f>
        <v>234130071</v>
      </c>
      <c r="D36" s="167">
        <f>D37+D40+D42</f>
        <v>195700966</v>
      </c>
      <c r="E36" s="290">
        <f t="shared" si="2"/>
        <v>38429105</v>
      </c>
      <c r="F36" s="322"/>
      <c r="G36" s="327"/>
      <c r="H36" s="324"/>
      <c r="I36" s="324"/>
      <c r="J36" s="326"/>
      <c r="K36" s="314"/>
      <c r="L36" s="314"/>
      <c r="M36" s="314"/>
      <c r="N36" s="314"/>
      <c r="O36" s="314"/>
      <c r="P36" s="314"/>
      <c r="Q36" s="314"/>
      <c r="R36" s="314"/>
      <c r="S36" s="314"/>
      <c r="T36" s="314"/>
      <c r="U36" s="314"/>
      <c r="V36" s="314"/>
      <c r="W36" s="314"/>
      <c r="X36" s="314"/>
      <c r="Y36" s="314"/>
      <c r="Z36" s="314"/>
      <c r="AA36" s="314"/>
      <c r="AB36" s="314"/>
      <c r="AC36" s="314"/>
      <c r="AD36" s="314"/>
      <c r="AE36" s="314"/>
    </row>
    <row r="37" spans="1:31" s="317" customFormat="1" ht="31.8" customHeight="1">
      <c r="A37" s="177">
        <v>14563824</v>
      </c>
      <c r="B37" s="187" t="s">
        <v>250</v>
      </c>
      <c r="C37" s="166">
        <f>C38</f>
        <v>28270484</v>
      </c>
      <c r="D37" s="166">
        <f>D38</f>
        <v>16726051</v>
      </c>
      <c r="E37" s="289">
        <f t="shared" si="2"/>
        <v>11544433</v>
      </c>
      <c r="F37" s="328"/>
      <c r="G37" s="329"/>
      <c r="H37" s="330"/>
      <c r="I37" s="330"/>
      <c r="J37" s="326"/>
      <c r="K37" s="314"/>
      <c r="L37" s="314"/>
      <c r="M37" s="314"/>
      <c r="N37" s="314"/>
      <c r="O37" s="314"/>
      <c r="P37" s="314"/>
      <c r="Q37" s="314"/>
      <c r="R37" s="314"/>
      <c r="S37" s="314"/>
      <c r="T37" s="314"/>
      <c r="U37" s="314"/>
      <c r="V37" s="314"/>
      <c r="W37" s="314"/>
      <c r="X37" s="314"/>
      <c r="Y37" s="314"/>
      <c r="Z37" s="314"/>
      <c r="AA37" s="314"/>
      <c r="AB37" s="314"/>
      <c r="AC37" s="314"/>
      <c r="AD37" s="314"/>
      <c r="AE37" s="314"/>
    </row>
    <row r="38" spans="1:31" s="317" customFormat="1" ht="18" hidden="1" customHeight="1">
      <c r="A38" s="177">
        <f>9195000+853</f>
        <v>9195853</v>
      </c>
      <c r="B38" s="187" t="s">
        <v>52</v>
      </c>
      <c r="C38" s="166">
        <v>28270484</v>
      </c>
      <c r="D38" s="166">
        <v>16726051</v>
      </c>
      <c r="E38" s="289">
        <f t="shared" si="2"/>
        <v>11544433</v>
      </c>
      <c r="F38" s="165"/>
      <c r="G38" s="331"/>
      <c r="H38" s="167"/>
      <c r="I38" s="167"/>
      <c r="J38" s="313"/>
      <c r="K38" s="314"/>
      <c r="L38" s="314"/>
      <c r="M38" s="314"/>
      <c r="N38" s="314"/>
      <c r="O38" s="314"/>
      <c r="P38" s="314"/>
      <c r="Q38" s="314"/>
      <c r="R38" s="314"/>
      <c r="S38" s="314"/>
      <c r="T38" s="314"/>
      <c r="U38" s="314"/>
      <c r="V38" s="314"/>
      <c r="W38" s="314"/>
      <c r="X38" s="314"/>
      <c r="Y38" s="314"/>
      <c r="Z38" s="314"/>
      <c r="AA38" s="314"/>
      <c r="AB38" s="314"/>
      <c r="AC38" s="314"/>
      <c r="AD38" s="314"/>
      <c r="AE38" s="314"/>
    </row>
    <row r="39" spans="1:31" s="317" customFormat="1" ht="18" hidden="1" customHeight="1">
      <c r="A39" s="177">
        <f>157991-3420</f>
        <v>154571</v>
      </c>
      <c r="B39" s="187" t="s">
        <v>92</v>
      </c>
      <c r="C39" s="373"/>
      <c r="D39" s="373"/>
      <c r="E39" s="289"/>
      <c r="F39" s="165"/>
      <c r="G39" s="331"/>
      <c r="H39" s="167"/>
      <c r="I39" s="167"/>
      <c r="J39" s="313"/>
      <c r="K39" s="314"/>
      <c r="L39" s="314"/>
      <c r="M39" s="314"/>
      <c r="N39" s="314"/>
      <c r="O39" s="314"/>
      <c r="P39" s="314"/>
      <c r="Q39" s="314"/>
      <c r="R39" s="314"/>
      <c r="S39" s="314"/>
      <c r="T39" s="314"/>
      <c r="U39" s="314"/>
      <c r="V39" s="314"/>
      <c r="W39" s="314"/>
      <c r="X39" s="314"/>
      <c r="Y39" s="314"/>
      <c r="Z39" s="314"/>
      <c r="AA39" s="314"/>
      <c r="AB39" s="314"/>
      <c r="AC39" s="314"/>
      <c r="AD39" s="314"/>
      <c r="AE39" s="314"/>
    </row>
    <row r="40" spans="1:31" s="317" customFormat="1" ht="22.8" customHeight="1">
      <c r="A40" s="177">
        <v>180505947</v>
      </c>
      <c r="B40" s="187" t="s">
        <v>251</v>
      </c>
      <c r="C40" s="166">
        <f>C41</f>
        <v>201409467</v>
      </c>
      <c r="D40" s="166">
        <f>D41</f>
        <v>174536664</v>
      </c>
      <c r="E40" s="289">
        <f t="shared" si="2"/>
        <v>26872803</v>
      </c>
      <c r="F40" s="332"/>
      <c r="G40" s="333"/>
      <c r="H40" s="333"/>
      <c r="I40" s="333"/>
      <c r="J40" s="334"/>
      <c r="K40" s="314"/>
      <c r="L40" s="314"/>
      <c r="M40" s="314"/>
      <c r="N40" s="314"/>
      <c r="O40" s="314"/>
      <c r="P40" s="314"/>
      <c r="Q40" s="314"/>
      <c r="R40" s="314"/>
      <c r="S40" s="314"/>
      <c r="T40" s="314"/>
      <c r="U40" s="314"/>
      <c r="V40" s="314"/>
      <c r="W40" s="314"/>
      <c r="X40" s="314"/>
      <c r="Y40" s="314"/>
      <c r="Z40" s="314"/>
      <c r="AA40" s="314"/>
      <c r="AB40" s="314"/>
      <c r="AC40" s="314"/>
      <c r="AD40" s="314"/>
      <c r="AE40" s="314"/>
    </row>
    <row r="41" spans="1:31" s="317" customFormat="1" ht="22.2" hidden="1" customHeight="1">
      <c r="A41" s="177">
        <v>190602908</v>
      </c>
      <c r="B41" s="187" t="s">
        <v>52</v>
      </c>
      <c r="C41" s="166">
        <v>201409467</v>
      </c>
      <c r="D41" s="166">
        <v>174536664</v>
      </c>
      <c r="E41" s="289">
        <f t="shared" si="2"/>
        <v>26872803</v>
      </c>
      <c r="F41" s="332"/>
      <c r="G41" s="333"/>
      <c r="H41" s="333"/>
      <c r="I41" s="333"/>
      <c r="J41" s="334"/>
      <c r="K41" s="314"/>
      <c r="L41" s="314"/>
      <c r="M41" s="314"/>
      <c r="N41" s="314"/>
      <c r="O41" s="314"/>
      <c r="P41" s="314"/>
      <c r="Q41" s="314"/>
      <c r="R41" s="314"/>
      <c r="S41" s="314"/>
      <c r="T41" s="314"/>
      <c r="U41" s="314"/>
      <c r="V41" s="314"/>
      <c r="W41" s="314"/>
      <c r="X41" s="314"/>
      <c r="Y41" s="314"/>
      <c r="Z41" s="314"/>
      <c r="AA41" s="314"/>
      <c r="AB41" s="314"/>
      <c r="AC41" s="314"/>
      <c r="AD41" s="314"/>
      <c r="AE41" s="314"/>
    </row>
    <row r="42" spans="1:31" s="317" customFormat="1" ht="21.6" customHeight="1">
      <c r="A42" s="177">
        <v>7880570</v>
      </c>
      <c r="B42" s="187" t="s">
        <v>262</v>
      </c>
      <c r="C42" s="166">
        <f>C43</f>
        <v>4450120</v>
      </c>
      <c r="D42" s="166">
        <f>D43</f>
        <v>4438251</v>
      </c>
      <c r="E42" s="289">
        <f t="shared" si="2"/>
        <v>11869</v>
      </c>
      <c r="F42" s="332"/>
      <c r="G42" s="333"/>
      <c r="H42" s="333"/>
      <c r="I42" s="333"/>
      <c r="J42" s="334"/>
      <c r="K42" s="314"/>
      <c r="L42" s="314"/>
      <c r="M42" s="314"/>
      <c r="N42" s="314"/>
      <c r="O42" s="314"/>
      <c r="P42" s="314"/>
      <c r="Q42" s="314"/>
      <c r="R42" s="314"/>
      <c r="S42" s="314"/>
      <c r="T42" s="314"/>
      <c r="U42" s="314"/>
      <c r="V42" s="314"/>
      <c r="W42" s="314"/>
      <c r="X42" s="314"/>
      <c r="Y42" s="314"/>
      <c r="Z42" s="314"/>
      <c r="AA42" s="314"/>
      <c r="AB42" s="314"/>
      <c r="AC42" s="314"/>
      <c r="AD42" s="314"/>
      <c r="AE42" s="314"/>
    </row>
    <row r="43" spans="1:31" s="317" customFormat="1" ht="21" hidden="1" customHeight="1">
      <c r="A43" s="177">
        <v>15946240</v>
      </c>
      <c r="B43" s="398" t="s">
        <v>257</v>
      </c>
      <c r="C43" s="166">
        <v>4450120</v>
      </c>
      <c r="D43" s="166">
        <v>4438251</v>
      </c>
      <c r="E43" s="289">
        <f t="shared" si="2"/>
        <v>11869</v>
      </c>
      <c r="F43" s="332"/>
      <c r="G43" s="333"/>
      <c r="H43" s="333"/>
      <c r="I43" s="333"/>
      <c r="J43" s="334"/>
      <c r="K43" s="314"/>
      <c r="L43" s="314"/>
      <c r="M43" s="314"/>
      <c r="N43" s="314"/>
      <c r="O43" s="314"/>
      <c r="P43" s="314"/>
      <c r="Q43" s="314"/>
      <c r="R43" s="314"/>
      <c r="S43" s="314"/>
      <c r="T43" s="314"/>
      <c r="U43" s="314"/>
      <c r="V43" s="314"/>
      <c r="W43" s="314"/>
      <c r="X43" s="314"/>
      <c r="Y43" s="314"/>
      <c r="Z43" s="314"/>
      <c r="AA43" s="314"/>
      <c r="AB43" s="314"/>
      <c r="AC43" s="314"/>
      <c r="AD43" s="314"/>
      <c r="AE43" s="314"/>
    </row>
    <row r="44" spans="1:31" s="317" customFormat="1" ht="24.6" customHeight="1">
      <c r="A44" s="165">
        <f>A46</f>
        <v>6479</v>
      </c>
      <c r="B44" s="291" t="s">
        <v>153</v>
      </c>
      <c r="C44" s="167">
        <f>C45</f>
        <v>26467</v>
      </c>
      <c r="D44" s="167">
        <f>D45</f>
        <v>27621</v>
      </c>
      <c r="E44" s="290">
        <f t="shared" si="2"/>
        <v>-1154</v>
      </c>
      <c r="F44" s="332"/>
      <c r="G44" s="333"/>
      <c r="H44" s="333"/>
      <c r="I44" s="333"/>
      <c r="J44" s="334"/>
      <c r="K44" s="314"/>
      <c r="L44" s="314"/>
      <c r="M44" s="314"/>
      <c r="N44" s="314"/>
      <c r="O44" s="314"/>
      <c r="P44" s="314"/>
      <c r="Q44" s="314"/>
      <c r="R44" s="314"/>
      <c r="S44" s="314"/>
      <c r="T44" s="314"/>
      <c r="U44" s="314"/>
      <c r="V44" s="314"/>
      <c r="W44" s="314"/>
      <c r="X44" s="314"/>
      <c r="Y44" s="314"/>
      <c r="Z44" s="314"/>
      <c r="AA44" s="314"/>
      <c r="AB44" s="314"/>
      <c r="AC44" s="314"/>
      <c r="AD44" s="314"/>
      <c r="AE44" s="314"/>
    </row>
    <row r="45" spans="1:31" s="317" customFormat="1" ht="24" customHeight="1">
      <c r="A45" s="165">
        <f>A46</f>
        <v>6479</v>
      </c>
      <c r="B45" s="397" t="s">
        <v>153</v>
      </c>
      <c r="C45" s="167">
        <f>C46</f>
        <v>26467</v>
      </c>
      <c r="D45" s="167">
        <f>D46</f>
        <v>27621</v>
      </c>
      <c r="E45" s="290">
        <f t="shared" si="2"/>
        <v>-1154</v>
      </c>
      <c r="F45" s="332"/>
      <c r="G45" s="333"/>
      <c r="H45" s="333"/>
      <c r="I45" s="333"/>
      <c r="J45" s="334"/>
      <c r="K45" s="314"/>
      <c r="L45" s="314"/>
      <c r="M45" s="314"/>
      <c r="N45" s="314"/>
      <c r="O45" s="314"/>
      <c r="P45" s="314"/>
      <c r="Q45" s="314"/>
      <c r="R45" s="314"/>
      <c r="S45" s="314"/>
      <c r="T45" s="314"/>
      <c r="U45" s="314"/>
      <c r="V45" s="314"/>
      <c r="W45" s="314"/>
      <c r="X45" s="314"/>
      <c r="Y45" s="314"/>
      <c r="Z45" s="314"/>
      <c r="AA45" s="314"/>
      <c r="AB45" s="314"/>
      <c r="AC45" s="314"/>
      <c r="AD45" s="314"/>
      <c r="AE45" s="314"/>
    </row>
    <row r="46" spans="1:31" s="317" customFormat="1" ht="19.8" customHeight="1">
      <c r="A46" s="177">
        <v>6479</v>
      </c>
      <c r="B46" s="187" t="s">
        <v>252</v>
      </c>
      <c r="C46" s="166">
        <v>26467</v>
      </c>
      <c r="D46" s="166">
        <v>27621</v>
      </c>
      <c r="E46" s="289">
        <f t="shared" si="2"/>
        <v>-1154</v>
      </c>
      <c r="F46" s="332"/>
      <c r="G46" s="333"/>
      <c r="H46" s="333"/>
      <c r="I46" s="333"/>
      <c r="J46" s="334"/>
      <c r="K46" s="314"/>
      <c r="L46" s="314"/>
      <c r="M46" s="314"/>
      <c r="N46" s="314"/>
      <c r="O46" s="314"/>
      <c r="P46" s="314"/>
      <c r="Q46" s="314"/>
      <c r="R46" s="314"/>
      <c r="S46" s="314"/>
      <c r="T46" s="314"/>
      <c r="U46" s="314"/>
      <c r="V46" s="314"/>
      <c r="W46" s="314"/>
      <c r="X46" s="314"/>
      <c r="Y46" s="314"/>
      <c r="Z46" s="314"/>
      <c r="AA46" s="314"/>
      <c r="AB46" s="314"/>
      <c r="AC46" s="314"/>
      <c r="AD46" s="314"/>
      <c r="AE46" s="314"/>
    </row>
    <row r="47" spans="1:31" ht="24" customHeight="1">
      <c r="A47" s="284">
        <f>A48</f>
        <v>3251888</v>
      </c>
      <c r="B47" s="291" t="s">
        <v>59</v>
      </c>
      <c r="C47" s="167">
        <f>C48</f>
        <v>3972943</v>
      </c>
      <c r="D47" s="167">
        <f>D48</f>
        <v>3531300</v>
      </c>
      <c r="E47" s="290">
        <f t="shared" si="2"/>
        <v>441643</v>
      </c>
      <c r="F47" s="332"/>
      <c r="G47" s="333"/>
      <c r="H47" s="333"/>
      <c r="I47" s="333"/>
      <c r="J47" s="334"/>
      <c r="K47" s="314"/>
      <c r="L47" s="314"/>
      <c r="M47" s="314"/>
      <c r="N47" s="314"/>
      <c r="O47" s="314"/>
      <c r="P47" s="314"/>
      <c r="Q47" s="314"/>
      <c r="R47" s="314"/>
      <c r="S47" s="314"/>
      <c r="T47" s="314"/>
      <c r="U47" s="314"/>
      <c r="V47" s="314"/>
      <c r="W47" s="314"/>
      <c r="X47" s="314"/>
      <c r="Y47" s="314"/>
      <c r="Z47" s="314"/>
      <c r="AA47" s="314"/>
      <c r="AB47" s="314"/>
      <c r="AC47" s="314"/>
      <c r="AD47" s="314"/>
      <c r="AE47" s="314"/>
    </row>
    <row r="48" spans="1:31" ht="26.4" customHeight="1">
      <c r="A48" s="284">
        <f>A49-A50+A51</f>
        <v>3251888</v>
      </c>
      <c r="B48" s="397" t="s">
        <v>256</v>
      </c>
      <c r="C48" s="167">
        <f>C49-C50</f>
        <v>3972943</v>
      </c>
      <c r="D48" s="167">
        <f>D49-D50</f>
        <v>3531300</v>
      </c>
      <c r="E48" s="290">
        <f t="shared" si="2"/>
        <v>441643</v>
      </c>
      <c r="F48" s="332"/>
      <c r="G48" s="333"/>
      <c r="H48" s="333"/>
      <c r="I48" s="333"/>
      <c r="J48" s="334"/>
      <c r="K48" s="314"/>
      <c r="L48" s="314"/>
      <c r="M48" s="314"/>
      <c r="N48" s="314"/>
      <c r="O48" s="314"/>
      <c r="P48" s="314"/>
      <c r="Q48" s="314"/>
      <c r="R48" s="314"/>
      <c r="S48" s="314"/>
      <c r="T48" s="314"/>
      <c r="U48" s="314"/>
      <c r="V48" s="314"/>
      <c r="W48" s="314"/>
      <c r="X48" s="314"/>
      <c r="Y48" s="314"/>
      <c r="Z48" s="314"/>
      <c r="AA48" s="314"/>
      <c r="AB48" s="314"/>
      <c r="AC48" s="314"/>
      <c r="AD48" s="314"/>
      <c r="AE48" s="314"/>
    </row>
    <row r="49" spans="1:31" ht="23.4" customHeight="1">
      <c r="A49" s="139">
        <v>4377014</v>
      </c>
      <c r="B49" s="187" t="s">
        <v>253</v>
      </c>
      <c r="C49" s="166">
        <v>5055148</v>
      </c>
      <c r="D49" s="166">
        <v>4739946</v>
      </c>
      <c r="E49" s="289">
        <f t="shared" si="2"/>
        <v>315202</v>
      </c>
      <c r="F49" s="332"/>
      <c r="G49" s="333"/>
      <c r="H49" s="333"/>
      <c r="I49" s="333"/>
      <c r="J49" s="334"/>
      <c r="K49" s="314"/>
      <c r="L49" s="314"/>
      <c r="M49" s="314"/>
      <c r="N49" s="314"/>
      <c r="O49" s="314"/>
      <c r="P49" s="314"/>
      <c r="Q49" s="314"/>
      <c r="R49" s="314"/>
      <c r="S49" s="314"/>
      <c r="T49" s="314"/>
      <c r="U49" s="314"/>
      <c r="V49" s="314"/>
      <c r="W49" s="314"/>
      <c r="X49" s="314"/>
      <c r="Y49" s="314"/>
      <c r="Z49" s="314"/>
      <c r="AA49" s="314"/>
      <c r="AB49" s="314"/>
      <c r="AC49" s="314"/>
      <c r="AD49" s="314"/>
      <c r="AE49" s="314"/>
    </row>
    <row r="50" spans="1:31" ht="20.399999999999999" customHeight="1">
      <c r="A50" s="139">
        <v>1125688</v>
      </c>
      <c r="B50" s="187" t="s">
        <v>254</v>
      </c>
      <c r="C50" s="168">
        <v>1082205</v>
      </c>
      <c r="D50" s="168">
        <v>1208646</v>
      </c>
      <c r="E50" s="289">
        <f>D50-C50</f>
        <v>126441</v>
      </c>
      <c r="F50" s="332"/>
      <c r="G50" s="333"/>
      <c r="H50" s="333"/>
      <c r="I50" s="333"/>
      <c r="J50" s="334"/>
      <c r="K50" s="314"/>
      <c r="L50" s="314"/>
      <c r="M50" s="314"/>
      <c r="N50" s="314"/>
      <c r="O50" s="314"/>
      <c r="P50" s="314"/>
      <c r="Q50" s="314"/>
      <c r="R50" s="314"/>
      <c r="S50" s="314"/>
      <c r="T50" s="314"/>
      <c r="U50" s="314"/>
      <c r="V50" s="314"/>
      <c r="W50" s="314"/>
      <c r="X50" s="314"/>
      <c r="Y50" s="314"/>
      <c r="Z50" s="314"/>
      <c r="AA50" s="314"/>
      <c r="AB50" s="314"/>
      <c r="AC50" s="314"/>
      <c r="AD50" s="314"/>
      <c r="AE50" s="314"/>
    </row>
    <row r="51" spans="1:31" ht="22.8" customHeight="1">
      <c r="A51" s="139">
        <v>562</v>
      </c>
      <c r="B51" s="187" t="s">
        <v>255</v>
      </c>
      <c r="C51" s="166">
        <v>0</v>
      </c>
      <c r="D51" s="166">
        <v>0</v>
      </c>
      <c r="E51" s="319">
        <v>0</v>
      </c>
      <c r="F51" s="332"/>
      <c r="G51" s="333"/>
      <c r="H51" s="333"/>
      <c r="I51" s="333"/>
      <c r="J51" s="334"/>
      <c r="K51" s="314"/>
      <c r="L51" s="314"/>
      <c r="M51" s="314"/>
      <c r="N51" s="314"/>
      <c r="O51" s="314"/>
      <c r="P51" s="314"/>
      <c r="Q51" s="314"/>
      <c r="R51" s="314"/>
      <c r="S51" s="314"/>
      <c r="T51" s="314"/>
      <c r="U51" s="314"/>
      <c r="V51" s="314"/>
      <c r="W51" s="314"/>
      <c r="X51" s="314"/>
      <c r="Y51" s="314"/>
      <c r="Z51" s="314"/>
      <c r="AA51" s="314"/>
      <c r="AB51" s="314"/>
      <c r="AC51" s="314"/>
      <c r="AD51" s="314"/>
      <c r="AE51" s="314"/>
    </row>
    <row r="52" spans="1:31" ht="3.6" customHeight="1">
      <c r="A52" s="285"/>
      <c r="B52" s="166"/>
      <c r="C52" s="295"/>
      <c r="D52" s="295"/>
      <c r="E52" s="289"/>
      <c r="F52" s="332"/>
      <c r="G52" s="333"/>
      <c r="H52" s="333"/>
      <c r="I52" s="333"/>
      <c r="J52" s="334"/>
      <c r="K52" s="314"/>
      <c r="L52" s="314"/>
      <c r="M52" s="314"/>
      <c r="N52" s="314"/>
      <c r="O52" s="314"/>
      <c r="P52" s="314"/>
      <c r="Q52" s="314"/>
      <c r="R52" s="314"/>
      <c r="S52" s="314"/>
      <c r="T52" s="314"/>
      <c r="U52" s="314"/>
      <c r="V52" s="314"/>
      <c r="W52" s="314"/>
      <c r="X52" s="314"/>
      <c r="Y52" s="314"/>
      <c r="Z52" s="314"/>
      <c r="AA52" s="314"/>
      <c r="AB52" s="314"/>
      <c r="AC52" s="314"/>
      <c r="AD52" s="314"/>
      <c r="AE52" s="314"/>
    </row>
    <row r="53" spans="1:31" ht="22.8" thickBot="1">
      <c r="A53" s="286">
        <f>A8</f>
        <v>2077730938</v>
      </c>
      <c r="B53" s="296" t="s">
        <v>93</v>
      </c>
      <c r="C53" s="297">
        <f>C8</f>
        <v>2585085749</v>
      </c>
      <c r="D53" s="297">
        <f>D8</f>
        <v>2322640425</v>
      </c>
      <c r="E53" s="298">
        <f>C53-D53</f>
        <v>262445324</v>
      </c>
      <c r="F53" s="286" t="e">
        <f>F13+F8</f>
        <v>#REF!</v>
      </c>
      <c r="G53" s="335" t="s">
        <v>103</v>
      </c>
      <c r="H53" s="297" t="e">
        <f>H13+H8</f>
        <v>#REF!</v>
      </c>
      <c r="I53" s="297" t="e">
        <f>I13+I8</f>
        <v>#REF!</v>
      </c>
      <c r="J53" s="298" t="e">
        <f>J13+J8</f>
        <v>#REF!</v>
      </c>
      <c r="K53" s="314"/>
      <c r="L53" s="314"/>
      <c r="M53" s="314"/>
      <c r="N53" s="314"/>
      <c r="O53" s="314"/>
      <c r="P53" s="314"/>
      <c r="Q53" s="314"/>
      <c r="R53" s="314"/>
      <c r="S53" s="314"/>
      <c r="T53" s="314"/>
      <c r="U53" s="314"/>
      <c r="V53" s="314"/>
      <c r="W53" s="314"/>
      <c r="X53" s="314"/>
      <c r="Y53" s="314"/>
      <c r="Z53" s="314"/>
      <c r="AA53" s="314"/>
      <c r="AB53" s="314"/>
      <c r="AC53" s="314"/>
      <c r="AD53" s="314"/>
      <c r="AE53" s="314"/>
    </row>
    <row r="54" spans="1:31" s="314" customFormat="1" ht="41.4" customHeight="1">
      <c r="A54" s="480" t="s">
        <v>323</v>
      </c>
      <c r="B54" s="480"/>
      <c r="C54" s="480"/>
      <c r="D54" s="480"/>
      <c r="E54" s="480"/>
    </row>
    <row r="55" spans="1:31" s="314" customFormat="1" ht="15.9" customHeight="1">
      <c r="A55" s="287"/>
      <c r="B55" s="287"/>
    </row>
    <row r="56" spans="1:31" s="314" customFormat="1" ht="15.9" customHeight="1">
      <c r="A56" s="287"/>
      <c r="B56" s="287"/>
    </row>
    <row r="57" spans="1:31" s="314" customFormat="1" ht="16.2">
      <c r="A57" s="287"/>
      <c r="B57" s="287"/>
    </row>
    <row r="58" spans="1:31" s="314" customFormat="1" ht="16.2">
      <c r="A58" s="287"/>
      <c r="B58" s="287"/>
    </row>
    <row r="59" spans="1:31" s="314" customFormat="1" ht="16.2">
      <c r="A59" s="287"/>
      <c r="B59" s="287"/>
    </row>
    <row r="60" spans="1:31" s="314" customFormat="1" ht="19.5" customHeight="1">
      <c r="A60" s="287"/>
      <c r="B60" s="287"/>
    </row>
    <row r="61" spans="1:31" s="314" customFormat="1" ht="16.2">
      <c r="A61" s="287"/>
      <c r="B61" s="287"/>
    </row>
    <row r="62" spans="1:31" s="314" customFormat="1" ht="24.75" customHeight="1">
      <c r="A62" s="287"/>
      <c r="B62" s="287"/>
    </row>
    <row r="63" spans="1:31" s="314" customFormat="1" ht="16.2">
      <c r="A63" s="287"/>
      <c r="B63" s="287"/>
    </row>
    <row r="64" spans="1:31" s="314" customFormat="1" ht="16.2">
      <c r="A64" s="287"/>
      <c r="B64" s="287"/>
    </row>
    <row r="65" spans="1:31" s="314" customFormat="1" ht="16.2">
      <c r="A65" s="287"/>
      <c r="B65" s="287"/>
    </row>
    <row r="66" spans="1:31" s="314" customFormat="1" ht="16.2">
      <c r="A66" s="287"/>
      <c r="B66" s="287"/>
    </row>
    <row r="67" spans="1:31" s="314" customFormat="1" ht="16.2">
      <c r="A67" s="287"/>
      <c r="B67" s="287"/>
    </row>
    <row r="68" spans="1:31" s="314" customFormat="1" ht="16.2">
      <c r="A68" s="287"/>
      <c r="B68" s="287"/>
    </row>
    <row r="69" spans="1:31" s="314" customFormat="1" ht="16.2">
      <c r="A69" s="287"/>
      <c r="B69" s="287"/>
    </row>
    <row r="70" spans="1:31" s="314" customFormat="1" ht="16.2">
      <c r="A70" s="287"/>
      <c r="B70" s="287"/>
    </row>
    <row r="71" spans="1:31" s="314" customFormat="1" ht="16.2">
      <c r="A71" s="287"/>
      <c r="B71" s="287"/>
    </row>
    <row r="72" spans="1:31">
      <c r="F72" s="314"/>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row>
    <row r="73" spans="1:31">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row>
    <row r="74" spans="1:31">
      <c r="F74" s="314"/>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row>
    <row r="75" spans="1:31">
      <c r="F75" s="314"/>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row>
    <row r="76" spans="1:31">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row>
    <row r="77" spans="1:31">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row>
    <row r="78" spans="1:31">
      <c r="F78" s="314"/>
      <c r="G78" s="314"/>
      <c r="H78" s="314"/>
      <c r="I78" s="314"/>
      <c r="J78" s="314"/>
      <c r="K78" s="314"/>
      <c r="L78" s="314"/>
      <c r="M78" s="314"/>
      <c r="N78" s="314"/>
      <c r="O78" s="314"/>
      <c r="P78" s="314"/>
      <c r="Q78" s="314"/>
      <c r="R78" s="314"/>
      <c r="S78" s="314"/>
      <c r="T78" s="314"/>
      <c r="U78" s="314"/>
      <c r="V78" s="314"/>
      <c r="W78" s="314"/>
      <c r="X78" s="314"/>
      <c r="Y78" s="314"/>
      <c r="Z78" s="314"/>
      <c r="AA78" s="314"/>
      <c r="AB78" s="314"/>
      <c r="AC78" s="314"/>
      <c r="AD78" s="314"/>
      <c r="AE78" s="314"/>
    </row>
    <row r="79" spans="1:31">
      <c r="F79" s="314"/>
      <c r="G79" s="314"/>
      <c r="H79" s="314"/>
      <c r="I79" s="314"/>
      <c r="J79" s="314"/>
      <c r="K79" s="314"/>
      <c r="L79" s="314"/>
      <c r="M79" s="314"/>
      <c r="N79" s="314"/>
      <c r="O79" s="314"/>
      <c r="P79" s="314"/>
      <c r="Q79" s="314"/>
      <c r="R79" s="314"/>
      <c r="S79" s="314"/>
      <c r="T79" s="314"/>
      <c r="U79" s="314"/>
      <c r="V79" s="314"/>
      <c r="W79" s="314"/>
      <c r="X79" s="314"/>
      <c r="Y79" s="314"/>
      <c r="Z79" s="314"/>
      <c r="AA79" s="314"/>
      <c r="AB79" s="314"/>
      <c r="AC79" s="314"/>
      <c r="AD79" s="314"/>
      <c r="AE79" s="314"/>
    </row>
    <row r="80" spans="1:31">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row>
  </sheetData>
  <mergeCells count="11">
    <mergeCell ref="B5:B6"/>
    <mergeCell ref="E5:E6"/>
    <mergeCell ref="G5:G6"/>
    <mergeCell ref="J5:J6"/>
    <mergeCell ref="A54:E54"/>
    <mergeCell ref="A1:E1"/>
    <mergeCell ref="F1:J1"/>
    <mergeCell ref="A2:E2"/>
    <mergeCell ref="F2:J2"/>
    <mergeCell ref="A3:E3"/>
    <mergeCell ref="F3:J3"/>
  </mergeCells>
  <phoneticPr fontId="7" type="noConversion"/>
  <printOptions horizontalCentered="1"/>
  <pageMargins left="0.74803149606299213" right="0.74803149606299213" top="0.98425196850393704" bottom="0.98425196850393704" header="0.51181102362204722" footer="0.51181102362204722"/>
  <pageSetup paperSize="9" scale="79" fitToHeight="0" orientation="portrait" cellComments="asDisplayed" r:id="rId1"/>
  <headerFooter alignWithMargins="0">
    <oddFooter>&amp;C&amp;14 16</oddFooter>
  </headerFooter>
  <ignoredErrors>
    <ignoredError sqref="C21:D21"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已命名的範圍</vt:lpstr>
      </vt:variant>
      <vt:variant>
        <vt:i4>3</vt:i4>
      </vt:variant>
    </vt:vector>
  </HeadingPairs>
  <TitlesOfParts>
    <vt:vector size="16" baseType="lpstr">
      <vt:lpstr>收支餘絀</vt:lpstr>
      <vt:lpstr>餘絀撥補</vt:lpstr>
      <vt:lpstr>現金流量</vt:lpstr>
      <vt:lpstr>收繳給付</vt:lpstr>
      <vt:lpstr>投資業務收入明細表</vt:lpstr>
      <vt:lpstr>存款利息收入明細表</vt:lpstr>
      <vt:lpstr>滯納金</vt:lpstr>
      <vt:lpstr>支出明細表</vt:lpstr>
      <vt:lpstr>預計平衡表-資產</vt:lpstr>
      <vt:lpstr>預計平衡表-負債</vt:lpstr>
      <vt:lpstr>運用概況預計</vt:lpstr>
      <vt:lpstr>投資業務成本-手續費費用分析表</vt:lpstr>
      <vt:lpstr>委託經營逕扣費用分析表</vt:lpstr>
      <vt:lpstr>現金流量!Print_Area</vt:lpstr>
      <vt:lpstr>'預計平衡表-負債'!Print_Area</vt:lpstr>
      <vt:lpstr>'預計平衡表-資產'!Print_Area</vt:lpstr>
    </vt:vector>
  </TitlesOfParts>
  <Company>pensionfund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張立偉</dc:creator>
  <cp:lastModifiedBy>陳麗蓉</cp:lastModifiedBy>
  <cp:lastPrinted>2018-07-16T09:40:58Z</cp:lastPrinted>
  <dcterms:created xsi:type="dcterms:W3CDTF">2007-04-10T06:48:06Z</dcterms:created>
  <dcterms:modified xsi:type="dcterms:W3CDTF">2018-08-28T02:48:39Z</dcterms:modified>
</cp:coreProperties>
</file>